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120" yWindow="-120" windowWidth="28920" windowHeight="15840"/>
  </bookViews>
  <sheets>
    <sheet name="FUZ-XIA" sheetId="43" r:id="rId1"/>
    <sheet name="DEC" sheetId="42"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43" l="1"/>
  <c r="E16" i="43" s="1"/>
  <c r="E18" i="43" s="1"/>
  <c r="E20" i="43" s="1"/>
  <c r="E8" i="43"/>
  <c r="E10" i="43" s="1"/>
  <c r="E6" i="43"/>
  <c r="E5" i="43"/>
  <c r="E7" i="43" s="1"/>
  <c r="E9" i="43" s="1"/>
  <c r="E11" i="43" s="1"/>
  <c r="J172" i="42" l="1"/>
  <c r="I172" i="42"/>
  <c r="H172" i="42"/>
  <c r="K172" i="42" s="1"/>
  <c r="E172" i="42"/>
  <c r="D172" i="42"/>
  <c r="F172" i="42" s="1"/>
  <c r="K140" i="42"/>
  <c r="L140" i="42" s="1"/>
  <c r="M140" i="42" s="1"/>
  <c r="K141" i="42"/>
  <c r="L141" i="42" s="1"/>
  <c r="I141" i="42"/>
  <c r="D103" i="42"/>
  <c r="E103" i="42"/>
  <c r="F103" i="42"/>
  <c r="D140" i="42"/>
  <c r="E140" i="42"/>
  <c r="F140" i="42"/>
  <c r="D141" i="42"/>
  <c r="E141" i="42"/>
  <c r="F141" i="42"/>
  <c r="J127" i="42"/>
  <c r="D128" i="42"/>
  <c r="E128" i="42"/>
  <c r="F128" i="42"/>
  <c r="D127" i="42"/>
  <c r="E127" i="42"/>
  <c r="F127" i="42"/>
  <c r="D129" i="42"/>
  <c r="E129" i="42"/>
  <c r="F129" i="42"/>
  <c r="D130" i="42"/>
  <c r="E130" i="42"/>
  <c r="F130" i="42"/>
  <c r="D131" i="42"/>
  <c r="E131" i="42"/>
  <c r="F131" i="42"/>
  <c r="D132" i="42"/>
  <c r="E132" i="42"/>
  <c r="F132" i="42"/>
  <c r="A282" i="42"/>
  <c r="C282" i="42"/>
  <c r="G282" i="42"/>
  <c r="A283" i="42"/>
  <c r="C283" i="42"/>
  <c r="G283" i="42"/>
  <c r="A284" i="42"/>
  <c r="C284" i="42"/>
  <c r="G284" i="42"/>
  <c r="A285" i="42"/>
  <c r="C285" i="42"/>
  <c r="G285" i="42"/>
  <c r="H285" i="42" s="1"/>
  <c r="C281" i="42"/>
  <c r="G281" i="42"/>
  <c r="H281" i="42" s="1"/>
  <c r="A281" i="42"/>
  <c r="I7" i="42"/>
  <c r="I8" i="42" s="1"/>
  <c r="J8" i="42" s="1"/>
  <c r="I25" i="42"/>
  <c r="A11" i="42"/>
  <c r="B11" i="42"/>
  <c r="C11" i="42"/>
  <c r="A29" i="42"/>
  <c r="B29" i="42"/>
  <c r="C29" i="42"/>
  <c r="A7" i="42"/>
  <c r="B7" i="42"/>
  <c r="C7" i="42"/>
  <c r="D7" i="42"/>
  <c r="E7" i="42"/>
  <c r="F7" i="42"/>
  <c r="A8" i="42"/>
  <c r="B8" i="42"/>
  <c r="C8" i="42"/>
  <c r="D8" i="42"/>
  <c r="E8" i="42"/>
  <c r="F8" i="42"/>
  <c r="A9" i="42"/>
  <c r="B9" i="42"/>
  <c r="C9" i="42"/>
  <c r="A10" i="42"/>
  <c r="B10" i="42"/>
  <c r="C10" i="42"/>
  <c r="B6" i="42"/>
  <c r="C6" i="42"/>
  <c r="G6" i="42"/>
  <c r="A6" i="42"/>
  <c r="B25" i="42"/>
  <c r="C25" i="42"/>
  <c r="D25" i="42"/>
  <c r="E25" i="42"/>
  <c r="F25" i="42"/>
  <c r="B26" i="42"/>
  <c r="C26" i="42"/>
  <c r="D26" i="42"/>
  <c r="E26" i="42"/>
  <c r="F26" i="42"/>
  <c r="B27" i="42"/>
  <c r="C27" i="42"/>
  <c r="B28" i="42"/>
  <c r="C28" i="42"/>
  <c r="C24" i="42"/>
  <c r="E24" i="42"/>
  <c r="G24" i="42"/>
  <c r="B24" i="42"/>
  <c r="A25" i="42"/>
  <c r="A26" i="42"/>
  <c r="A27" i="42"/>
  <c r="A28" i="42"/>
  <c r="A24" i="42"/>
  <c r="G78" i="42"/>
  <c r="H78" i="42" s="1"/>
  <c r="I78" i="42" s="1"/>
  <c r="J78" i="42" s="1"/>
  <c r="D77" i="42"/>
  <c r="D6" i="42" s="1"/>
  <c r="E77" i="42"/>
  <c r="E6" i="42" s="1"/>
  <c r="F77" i="42"/>
  <c r="F6" i="42" s="1"/>
  <c r="I313" i="42"/>
  <c r="I312" i="42"/>
  <c r="I309" i="42"/>
  <c r="I310" i="42"/>
  <c r="L310" i="42" s="1"/>
  <c r="I311" i="42"/>
  <c r="I307" i="42"/>
  <c r="I299" i="42"/>
  <c r="I298" i="42"/>
  <c r="L298" i="42" s="1"/>
  <c r="I295" i="42"/>
  <c r="I296" i="42"/>
  <c r="I297" i="42"/>
  <c r="I293" i="42"/>
  <c r="M293" i="42" s="1"/>
  <c r="D307" i="42"/>
  <c r="E307" i="42"/>
  <c r="F307" i="42"/>
  <c r="E308" i="42"/>
  <c r="G308" i="42"/>
  <c r="I308" i="42" s="1"/>
  <c r="D309" i="42"/>
  <c r="E309" i="42"/>
  <c r="F309" i="42"/>
  <c r="D310" i="42"/>
  <c r="E310" i="42"/>
  <c r="F310" i="42"/>
  <c r="D311" i="42"/>
  <c r="E311" i="42"/>
  <c r="F311" i="42"/>
  <c r="D312" i="42"/>
  <c r="E312" i="42"/>
  <c r="F312" i="42"/>
  <c r="D313" i="42"/>
  <c r="E313" i="42"/>
  <c r="F313" i="42"/>
  <c r="D293" i="42"/>
  <c r="E293" i="42"/>
  <c r="F293" i="42"/>
  <c r="G294" i="42"/>
  <c r="D294" i="42" s="1"/>
  <c r="D295" i="42"/>
  <c r="E295" i="42"/>
  <c r="F295" i="42"/>
  <c r="D296" i="42"/>
  <c r="E296" i="42"/>
  <c r="F296" i="42"/>
  <c r="D297" i="42"/>
  <c r="E297" i="42"/>
  <c r="F297" i="42"/>
  <c r="D298" i="42"/>
  <c r="E298" i="42"/>
  <c r="F298" i="42"/>
  <c r="D299" i="42"/>
  <c r="E299" i="42"/>
  <c r="F299" i="42"/>
  <c r="D224" i="42"/>
  <c r="E224" i="42"/>
  <c r="F224" i="42"/>
  <c r="D225" i="42"/>
  <c r="E225" i="42"/>
  <c r="F225" i="42"/>
  <c r="D226" i="42"/>
  <c r="E226" i="42"/>
  <c r="F226" i="42"/>
  <c r="D227" i="42"/>
  <c r="E227" i="42"/>
  <c r="F227" i="42"/>
  <c r="D228" i="42"/>
  <c r="E228" i="42"/>
  <c r="F228" i="42"/>
  <c r="D229" i="42"/>
  <c r="E229" i="42"/>
  <c r="F229" i="42"/>
  <c r="D230" i="42"/>
  <c r="E230" i="42"/>
  <c r="F230" i="42"/>
  <c r="D266" i="42"/>
  <c r="E266" i="42"/>
  <c r="F266" i="42"/>
  <c r="D267" i="42"/>
  <c r="E267" i="42"/>
  <c r="F267" i="42"/>
  <c r="D268" i="42"/>
  <c r="E268" i="42"/>
  <c r="F268" i="42"/>
  <c r="D269" i="42"/>
  <c r="E269" i="42"/>
  <c r="F269" i="42"/>
  <c r="D270" i="42"/>
  <c r="E270" i="42"/>
  <c r="F270" i="42"/>
  <c r="D271" i="42"/>
  <c r="E271" i="42"/>
  <c r="F271" i="42"/>
  <c r="D272" i="42"/>
  <c r="E272" i="42"/>
  <c r="F272" i="42"/>
  <c r="D252" i="42"/>
  <c r="E252" i="42"/>
  <c r="F252" i="42"/>
  <c r="D253" i="42"/>
  <c r="E253" i="42"/>
  <c r="F253" i="42"/>
  <c r="D254" i="42"/>
  <c r="E254" i="42"/>
  <c r="F254" i="42"/>
  <c r="D255" i="42"/>
  <c r="E255" i="42"/>
  <c r="F255" i="42"/>
  <c r="D256" i="42"/>
  <c r="E256" i="42"/>
  <c r="F256" i="42"/>
  <c r="D257" i="42"/>
  <c r="E257" i="42"/>
  <c r="F257" i="42"/>
  <c r="D258" i="42"/>
  <c r="E258" i="42"/>
  <c r="F258" i="42"/>
  <c r="D238" i="42"/>
  <c r="E238" i="42"/>
  <c r="F238" i="42"/>
  <c r="D239" i="42"/>
  <c r="E239" i="42"/>
  <c r="F239" i="42"/>
  <c r="D240" i="42"/>
  <c r="E240" i="42"/>
  <c r="F240" i="42"/>
  <c r="D241" i="42"/>
  <c r="E241" i="42"/>
  <c r="F241" i="42"/>
  <c r="D212" i="42"/>
  <c r="E212" i="42" s="1"/>
  <c r="F212" i="42"/>
  <c r="D213" i="42"/>
  <c r="E213" i="42" s="1"/>
  <c r="F213" i="42"/>
  <c r="D211" i="42"/>
  <c r="E211" i="42" s="1"/>
  <c r="F211" i="42"/>
  <c r="D183" i="42"/>
  <c r="E183" i="42"/>
  <c r="F183" i="42"/>
  <c r="F184" i="42"/>
  <c r="G184" i="42"/>
  <c r="D184" i="42" s="1"/>
  <c r="D185" i="42"/>
  <c r="E185" i="42"/>
  <c r="F185" i="42"/>
  <c r="D186" i="42"/>
  <c r="E186" i="42"/>
  <c r="F186" i="42"/>
  <c r="D187" i="42"/>
  <c r="E187" i="42"/>
  <c r="F187" i="42"/>
  <c r="D188" i="42"/>
  <c r="E188" i="42"/>
  <c r="F188" i="42"/>
  <c r="D189" i="42"/>
  <c r="E189" i="42"/>
  <c r="F189" i="42"/>
  <c r="G198" i="42"/>
  <c r="F198" i="42" s="1"/>
  <c r="D199" i="42"/>
  <c r="E199" i="42"/>
  <c r="F199" i="42"/>
  <c r="D197" i="42"/>
  <c r="E197" i="42"/>
  <c r="F197" i="42"/>
  <c r="J117" i="42"/>
  <c r="K117" i="42" s="1"/>
  <c r="L117" i="42" s="1"/>
  <c r="M117" i="42" s="1"/>
  <c r="J116" i="42"/>
  <c r="K116" i="42" s="1"/>
  <c r="L116" i="42" s="1"/>
  <c r="M116" i="42" s="1"/>
  <c r="J115" i="42"/>
  <c r="K115" i="42" s="1"/>
  <c r="L115" i="42" s="1"/>
  <c r="M115" i="42" s="1"/>
  <c r="D114" i="42"/>
  <c r="D282" i="42" s="1"/>
  <c r="E114" i="42"/>
  <c r="E282" i="42" s="1"/>
  <c r="F114" i="42"/>
  <c r="F282" i="42" s="1"/>
  <c r="D115" i="42"/>
  <c r="D283" i="42" s="1"/>
  <c r="E115" i="42"/>
  <c r="E283" i="42" s="1"/>
  <c r="F115" i="42"/>
  <c r="F283" i="42" s="1"/>
  <c r="D116" i="42"/>
  <c r="D284" i="42" s="1"/>
  <c r="E116" i="42"/>
  <c r="E284" i="42" s="1"/>
  <c r="F116" i="42"/>
  <c r="F284" i="42" s="1"/>
  <c r="D117" i="42"/>
  <c r="D285" i="42" s="1"/>
  <c r="E117" i="42"/>
  <c r="E285" i="42" s="1"/>
  <c r="F117" i="42"/>
  <c r="F285" i="42" s="1"/>
  <c r="J114" i="42"/>
  <c r="K114" i="42" s="1"/>
  <c r="L114" i="42" s="1"/>
  <c r="M114" i="42" s="1"/>
  <c r="D142" i="42"/>
  <c r="E142" i="42"/>
  <c r="F142" i="42"/>
  <c r="J142" i="42"/>
  <c r="K142" i="42" s="1"/>
  <c r="L142" i="42" s="1"/>
  <c r="D143" i="42"/>
  <c r="E143" i="42"/>
  <c r="F143" i="42"/>
  <c r="J143" i="42"/>
  <c r="K143" i="42" s="1"/>
  <c r="L143" i="42" s="1"/>
  <c r="M143" i="42" s="1"/>
  <c r="N143" i="42" s="1"/>
  <c r="D144" i="42"/>
  <c r="E144" i="42"/>
  <c r="F144" i="42"/>
  <c r="I144" i="42"/>
  <c r="J144" i="42" s="1"/>
  <c r="K144" i="42" s="1"/>
  <c r="L144" i="42" s="1"/>
  <c r="M144" i="42" s="1"/>
  <c r="N144" i="42" s="1"/>
  <c r="D145" i="42"/>
  <c r="E145" i="42"/>
  <c r="F145" i="42"/>
  <c r="A146" i="42"/>
  <c r="B146" i="42"/>
  <c r="C146" i="42"/>
  <c r="G146" i="42"/>
  <c r="D146" i="42" s="1"/>
  <c r="D155" i="42"/>
  <c r="E155" i="42"/>
  <c r="F155" i="42"/>
  <c r="H155" i="42"/>
  <c r="I155" i="42"/>
  <c r="D156" i="42"/>
  <c r="E156" i="42"/>
  <c r="F156" i="42"/>
  <c r="H156" i="42"/>
  <c r="I156" i="42"/>
  <c r="D157" i="42"/>
  <c r="E157" i="42"/>
  <c r="F157" i="42"/>
  <c r="H157" i="42"/>
  <c r="I157" i="42"/>
  <c r="D158" i="42"/>
  <c r="E158" i="42"/>
  <c r="F158" i="42"/>
  <c r="H158" i="42"/>
  <c r="I158" i="42"/>
  <c r="D168" i="42"/>
  <c r="F168" i="42" s="1"/>
  <c r="E168" i="42"/>
  <c r="H168" i="42"/>
  <c r="K168" i="42" s="1"/>
  <c r="I168" i="42"/>
  <c r="J168" i="42"/>
  <c r="D169" i="42"/>
  <c r="E169" i="42"/>
  <c r="F169" i="42"/>
  <c r="H169" i="42"/>
  <c r="K169" i="42" s="1"/>
  <c r="I169" i="42"/>
  <c r="J169" i="42"/>
  <c r="D170" i="42"/>
  <c r="F170" i="42" s="1"/>
  <c r="E170" i="42"/>
  <c r="H170" i="42"/>
  <c r="K170" i="42" s="1"/>
  <c r="I170" i="42"/>
  <c r="J170" i="42"/>
  <c r="D171" i="42"/>
  <c r="F171" i="42" s="1"/>
  <c r="E171" i="42"/>
  <c r="H171" i="42"/>
  <c r="K171" i="42" s="1"/>
  <c r="I171" i="42"/>
  <c r="J171" i="42"/>
  <c r="H183" i="42"/>
  <c r="I183" i="42"/>
  <c r="H184" i="42"/>
  <c r="I184" i="42"/>
  <c r="H185" i="42"/>
  <c r="I185" i="42"/>
  <c r="H186" i="42"/>
  <c r="I186" i="42"/>
  <c r="H187" i="42"/>
  <c r="I187" i="42"/>
  <c r="H188" i="42"/>
  <c r="I188" i="42"/>
  <c r="H189" i="42"/>
  <c r="I189" i="42"/>
  <c r="H197" i="42"/>
  <c r="I197" i="42"/>
  <c r="J197" i="42"/>
  <c r="H199" i="42"/>
  <c r="I199" i="42"/>
  <c r="J199" i="42"/>
  <c r="D200" i="42"/>
  <c r="E200" i="42"/>
  <c r="F200" i="42"/>
  <c r="H200" i="42"/>
  <c r="I200" i="42"/>
  <c r="J200" i="42"/>
  <c r="D201" i="42"/>
  <c r="E201" i="42"/>
  <c r="F201" i="42"/>
  <c r="H201" i="42"/>
  <c r="I201" i="42"/>
  <c r="J201" i="42"/>
  <c r="D202" i="42"/>
  <c r="E202" i="42"/>
  <c r="F202" i="42"/>
  <c r="H202" i="42"/>
  <c r="I202" i="42"/>
  <c r="J202" i="42"/>
  <c r="D203" i="42"/>
  <c r="E203" i="42"/>
  <c r="F203" i="42"/>
  <c r="H203" i="42"/>
  <c r="I203" i="42"/>
  <c r="J203" i="42"/>
  <c r="H211" i="42"/>
  <c r="I211" i="42"/>
  <c r="J211" i="42"/>
  <c r="K211" i="42"/>
  <c r="L211" i="42"/>
  <c r="H212" i="42"/>
  <c r="I212" i="42"/>
  <c r="J212" i="42"/>
  <c r="K212" i="42"/>
  <c r="L212" i="42"/>
  <c r="H213" i="42"/>
  <c r="I213" i="42"/>
  <c r="J213" i="42"/>
  <c r="K213" i="42"/>
  <c r="L213" i="42"/>
  <c r="H214" i="42"/>
  <c r="I214" i="42"/>
  <c r="J214" i="42"/>
  <c r="K214" i="42"/>
  <c r="L214" i="42"/>
  <c r="H215" i="42"/>
  <c r="I215" i="42"/>
  <c r="J215" i="42"/>
  <c r="K215" i="42"/>
  <c r="L215" i="42"/>
  <c r="H216" i="42"/>
  <c r="I216" i="42"/>
  <c r="J216" i="42"/>
  <c r="K216" i="42"/>
  <c r="L216" i="42"/>
  <c r="I224" i="42"/>
  <c r="J224" i="42"/>
  <c r="K224" i="42"/>
  <c r="L224" i="42"/>
  <c r="I225" i="42"/>
  <c r="J225" i="42"/>
  <c r="K225" i="42"/>
  <c r="L225" i="42"/>
  <c r="I226" i="42"/>
  <c r="J226" i="42"/>
  <c r="K226" i="42"/>
  <c r="L226" i="42"/>
  <c r="I227" i="42"/>
  <c r="J227" i="42"/>
  <c r="K227" i="42"/>
  <c r="L227" i="42"/>
  <c r="I228" i="42"/>
  <c r="J228" i="42"/>
  <c r="K228" i="42"/>
  <c r="L228" i="42"/>
  <c r="I229" i="42"/>
  <c r="J229" i="42"/>
  <c r="K229" i="42"/>
  <c r="L229" i="42"/>
  <c r="I230" i="42"/>
  <c r="J230" i="42"/>
  <c r="K230" i="42"/>
  <c r="L230" i="42"/>
  <c r="H238" i="42"/>
  <c r="I238" i="42" s="1"/>
  <c r="H239" i="42"/>
  <c r="I239" i="42" s="1"/>
  <c r="H240" i="42"/>
  <c r="I240" i="42"/>
  <c r="H241" i="42"/>
  <c r="I241" i="42" s="1"/>
  <c r="D242" i="42"/>
  <c r="E242" i="42"/>
  <c r="F242" i="42"/>
  <c r="H242" i="42"/>
  <c r="I242" i="42" s="1"/>
  <c r="D243" i="42"/>
  <c r="E243" i="42"/>
  <c r="F243" i="42"/>
  <c r="H243" i="42"/>
  <c r="I243" i="42" s="1"/>
  <c r="D244" i="42"/>
  <c r="E244" i="42"/>
  <c r="F244" i="42"/>
  <c r="H244" i="42"/>
  <c r="I244" i="42" s="1"/>
  <c r="I252" i="42"/>
  <c r="I253" i="42"/>
  <c r="I254" i="42"/>
  <c r="I255" i="42"/>
  <c r="I256" i="42"/>
  <c r="I257" i="42"/>
  <c r="I258" i="42"/>
  <c r="I266" i="42"/>
  <c r="I267" i="42"/>
  <c r="I268" i="42"/>
  <c r="I269" i="42"/>
  <c r="I270" i="42"/>
  <c r="I271" i="42"/>
  <c r="I272" i="42"/>
  <c r="H282" i="42"/>
  <c r="H283" i="42"/>
  <c r="H284" i="42"/>
  <c r="L293" i="42"/>
  <c r="J295" i="42"/>
  <c r="K295" i="42"/>
  <c r="L295" i="42"/>
  <c r="M295" i="42"/>
  <c r="J296" i="42"/>
  <c r="K296" i="42"/>
  <c r="L296" i="42"/>
  <c r="M296" i="42"/>
  <c r="J297" i="42"/>
  <c r="K297" i="42"/>
  <c r="L297" i="42"/>
  <c r="M297" i="42"/>
  <c r="J299" i="42"/>
  <c r="K299" i="42"/>
  <c r="L299" i="42"/>
  <c r="M299" i="42"/>
  <c r="J307" i="42"/>
  <c r="K307" i="42"/>
  <c r="L307" i="42"/>
  <c r="M307" i="42"/>
  <c r="J309" i="42"/>
  <c r="K309" i="42"/>
  <c r="L309" i="42"/>
  <c r="M309" i="42"/>
  <c r="J311" i="42"/>
  <c r="K311" i="42"/>
  <c r="L311" i="42"/>
  <c r="M311" i="42"/>
  <c r="J312" i="42"/>
  <c r="K312" i="42"/>
  <c r="L312" i="42"/>
  <c r="M312" i="42"/>
  <c r="J313" i="42"/>
  <c r="K313" i="42"/>
  <c r="L313" i="42"/>
  <c r="M313" i="42"/>
  <c r="K127" i="42"/>
  <c r="L127" i="42" s="1"/>
  <c r="M127" i="42" s="1"/>
  <c r="N127" i="42" s="1"/>
  <c r="I128" i="42"/>
  <c r="J128" i="42" s="1"/>
  <c r="K128" i="42" s="1"/>
  <c r="L128" i="42" s="1"/>
  <c r="M128" i="42" s="1"/>
  <c r="N128" i="42" s="1"/>
  <c r="D113" i="42"/>
  <c r="D281" i="42" s="1"/>
  <c r="E113" i="42"/>
  <c r="E281" i="42" s="1"/>
  <c r="F113" i="42"/>
  <c r="F281" i="42" s="1"/>
  <c r="J113" i="42"/>
  <c r="K113" i="42" s="1"/>
  <c r="L113" i="42" s="1"/>
  <c r="M113" i="42" s="1"/>
  <c r="A90" i="42"/>
  <c r="C90" i="42"/>
  <c r="G90" i="42"/>
  <c r="D90" i="42" s="1"/>
  <c r="A91" i="42"/>
  <c r="C91" i="42"/>
  <c r="G91" i="42"/>
  <c r="D91" i="42" s="1"/>
  <c r="I91" i="42"/>
  <c r="I92" i="42" s="1"/>
  <c r="I93" i="42" s="1"/>
  <c r="I94" i="42" s="1"/>
  <c r="I95" i="42" s="1"/>
  <c r="A92" i="42"/>
  <c r="C92" i="42"/>
  <c r="G92" i="42"/>
  <c r="D92" i="42" s="1"/>
  <c r="A93" i="42"/>
  <c r="C93" i="42"/>
  <c r="G93" i="42"/>
  <c r="D93" i="42" s="1"/>
  <c r="J93" i="42"/>
  <c r="A94" i="42"/>
  <c r="C94" i="42"/>
  <c r="G94" i="42"/>
  <c r="D94" i="42" s="1"/>
  <c r="A95" i="42"/>
  <c r="C95" i="42"/>
  <c r="G95" i="42"/>
  <c r="D95" i="42" s="1"/>
  <c r="J95" i="42"/>
  <c r="H77" i="42"/>
  <c r="I77" i="42" s="1"/>
  <c r="J77" i="42" s="1"/>
  <c r="G79" i="42"/>
  <c r="G26" i="42" s="1"/>
  <c r="D64" i="42"/>
  <c r="E64" i="42"/>
  <c r="F64" i="42"/>
  <c r="H64" i="42"/>
  <c r="I64" i="42"/>
  <c r="J64" i="42"/>
  <c r="K64" i="42"/>
  <c r="L64" i="42"/>
  <c r="G65" i="42"/>
  <c r="J65" i="42" s="1"/>
  <c r="H65" i="42"/>
  <c r="I65" i="42"/>
  <c r="G66" i="42"/>
  <c r="F66" i="42" s="1"/>
  <c r="H66" i="42"/>
  <c r="I66" i="42"/>
  <c r="D51" i="42"/>
  <c r="E51" i="42"/>
  <c r="F51" i="42"/>
  <c r="H51" i="42"/>
  <c r="I51" i="42"/>
  <c r="J51" i="42"/>
  <c r="G52" i="42"/>
  <c r="E52" i="42" s="1"/>
  <c r="J52" i="42"/>
  <c r="D38" i="42"/>
  <c r="E38" i="42"/>
  <c r="F38" i="42"/>
  <c r="H38" i="42"/>
  <c r="G39" i="42"/>
  <c r="F39" i="42" s="1"/>
  <c r="J24" i="42"/>
  <c r="K24" i="42"/>
  <c r="L24" i="42"/>
  <c r="J25" i="42"/>
  <c r="K25" i="42" s="1"/>
  <c r="L25" i="42"/>
  <c r="I26" i="42"/>
  <c r="J26" i="42" s="1"/>
  <c r="K26" i="42" s="1"/>
  <c r="I27" i="42"/>
  <c r="J27" i="42" s="1"/>
  <c r="K27" i="42" s="1"/>
  <c r="J6" i="42"/>
  <c r="J7" i="42"/>
  <c r="K293" i="42" l="1"/>
  <c r="L26" i="42"/>
  <c r="I52" i="42"/>
  <c r="F65" i="42"/>
  <c r="J293" i="42"/>
  <c r="E66" i="42"/>
  <c r="G40" i="42"/>
  <c r="H52" i="42"/>
  <c r="G67" i="42"/>
  <c r="G68" i="42" s="1"/>
  <c r="D66" i="42"/>
  <c r="E65" i="42"/>
  <c r="J198" i="42"/>
  <c r="E198" i="42"/>
  <c r="I198" i="42"/>
  <c r="L65" i="42"/>
  <c r="K66" i="42"/>
  <c r="K65" i="42"/>
  <c r="J92" i="42"/>
  <c r="K310" i="42"/>
  <c r="H198" i="42"/>
  <c r="L66" i="42"/>
  <c r="D65" i="42"/>
  <c r="J66" i="42"/>
  <c r="J90" i="42"/>
  <c r="I129" i="42"/>
  <c r="J129" i="42" s="1"/>
  <c r="K129" i="42" s="1"/>
  <c r="L129" i="42" s="1"/>
  <c r="M129" i="42" s="1"/>
  <c r="N129" i="42" s="1"/>
  <c r="J310" i="42"/>
  <c r="M141" i="42"/>
  <c r="N141" i="42"/>
  <c r="J308" i="42"/>
  <c r="K308" i="42"/>
  <c r="L308" i="42"/>
  <c r="M308" i="42"/>
  <c r="H39" i="42"/>
  <c r="D198" i="42"/>
  <c r="F308" i="42"/>
  <c r="F24" i="42"/>
  <c r="E39" i="42"/>
  <c r="F90" i="42"/>
  <c r="E184" i="42"/>
  <c r="F294" i="42"/>
  <c r="D308" i="42"/>
  <c r="I294" i="42"/>
  <c r="J294" i="42" s="1"/>
  <c r="D24" i="42"/>
  <c r="D39" i="42"/>
  <c r="K67" i="42"/>
  <c r="H79" i="42"/>
  <c r="I79" i="42" s="1"/>
  <c r="J79" i="42" s="1"/>
  <c r="J91" i="42"/>
  <c r="E90" i="42"/>
  <c r="E294" i="42"/>
  <c r="D52" i="42"/>
  <c r="J67" i="42"/>
  <c r="J94" i="42"/>
  <c r="M298" i="42"/>
  <c r="I67" i="42"/>
  <c r="G25" i="42"/>
  <c r="H67" i="42"/>
  <c r="I130" i="42"/>
  <c r="M142" i="42"/>
  <c r="N142" i="42"/>
  <c r="L68" i="42"/>
  <c r="H68" i="42"/>
  <c r="G69" i="42"/>
  <c r="D68" i="42"/>
  <c r="I68" i="42"/>
  <c r="J68" i="42"/>
  <c r="K68" i="42"/>
  <c r="E68" i="42"/>
  <c r="F68" i="42"/>
  <c r="I9" i="42"/>
  <c r="N140" i="42"/>
  <c r="F40" i="42"/>
  <c r="F146" i="42"/>
  <c r="L27" i="42"/>
  <c r="F67" i="42"/>
  <c r="F95" i="42"/>
  <c r="F94" i="42"/>
  <c r="F93" i="42"/>
  <c r="F92" i="42"/>
  <c r="F91" i="42"/>
  <c r="I145" i="42"/>
  <c r="J298" i="42"/>
  <c r="G8" i="42"/>
  <c r="I28" i="42"/>
  <c r="G80" i="42"/>
  <c r="G7" i="42"/>
  <c r="G53" i="42"/>
  <c r="F52" i="42"/>
  <c r="E67" i="42"/>
  <c r="E95" i="42"/>
  <c r="E94" i="42"/>
  <c r="E93" i="42"/>
  <c r="E92" i="42"/>
  <c r="E91" i="42"/>
  <c r="M310" i="42"/>
  <c r="K298" i="42"/>
  <c r="E146" i="42"/>
  <c r="L67" i="42"/>
  <c r="D67" i="42"/>
  <c r="D40" i="42" l="1"/>
  <c r="H40" i="42"/>
  <c r="E40" i="42"/>
  <c r="G41" i="42"/>
  <c r="D41" i="42" s="1"/>
  <c r="I131" i="42"/>
  <c r="J130" i="42"/>
  <c r="K130" i="42" s="1"/>
  <c r="L130" i="42" s="1"/>
  <c r="M130" i="42" s="1"/>
  <c r="N130" i="42" s="1"/>
  <c r="F53" i="42"/>
  <c r="G54" i="42"/>
  <c r="J53" i="42"/>
  <c r="I53" i="42"/>
  <c r="D53" i="42"/>
  <c r="E53" i="42"/>
  <c r="H53" i="42"/>
  <c r="D80" i="42"/>
  <c r="G9" i="42"/>
  <c r="G27" i="42"/>
  <c r="E80" i="42"/>
  <c r="F80" i="42"/>
  <c r="G81" i="42"/>
  <c r="H80" i="42"/>
  <c r="I80" i="42" s="1"/>
  <c r="J80" i="42" s="1"/>
  <c r="I29" i="42"/>
  <c r="J28" i="42"/>
  <c r="K28" i="42" s="1"/>
  <c r="L28" i="42"/>
  <c r="L69" i="42"/>
  <c r="I69" i="42"/>
  <c r="J69" i="42"/>
  <c r="D69" i="42"/>
  <c r="F69" i="42"/>
  <c r="H69" i="42"/>
  <c r="E69" i="42"/>
  <c r="K69" i="42"/>
  <c r="E41" i="42"/>
  <c r="F41" i="42"/>
  <c r="H41" i="42"/>
  <c r="I10" i="42"/>
  <c r="J9" i="42"/>
  <c r="J145" i="42"/>
  <c r="K145" i="42" s="1"/>
  <c r="L145" i="42" s="1"/>
  <c r="M145" i="42" s="1"/>
  <c r="N145" i="42" s="1"/>
  <c r="I146" i="42"/>
  <c r="J146" i="42" s="1"/>
  <c r="K146" i="42" s="1"/>
  <c r="L146" i="42" s="1"/>
  <c r="M146" i="42" s="1"/>
  <c r="N146" i="42" s="1"/>
  <c r="J131" i="42" l="1"/>
  <c r="K131" i="42" s="1"/>
  <c r="L131" i="42" s="1"/>
  <c r="M131" i="42" s="1"/>
  <c r="N131" i="42" s="1"/>
  <c r="I132" i="42"/>
  <c r="J132" i="42" s="1"/>
  <c r="K132" i="42" s="1"/>
  <c r="L132" i="42" s="1"/>
  <c r="M132" i="42" s="1"/>
  <c r="N132" i="42" s="1"/>
  <c r="G10" i="42"/>
  <c r="E81" i="42"/>
  <c r="F81" i="42"/>
  <c r="G28" i="42"/>
  <c r="H81" i="42"/>
  <c r="I81" i="42" s="1"/>
  <c r="J81" i="42" s="1"/>
  <c r="D81" i="42"/>
  <c r="G82" i="42"/>
  <c r="F9" i="42"/>
  <c r="F27" i="42"/>
  <c r="I11" i="42"/>
  <c r="J11" i="42" s="1"/>
  <c r="J10" i="42"/>
  <c r="D27" i="42"/>
  <c r="D9" i="42"/>
  <c r="L29" i="42"/>
  <c r="J29" i="42"/>
  <c r="K29" i="42" s="1"/>
  <c r="E9" i="42"/>
  <c r="E27" i="42"/>
  <c r="J54" i="42"/>
  <c r="D54" i="42"/>
  <c r="H54" i="42"/>
  <c r="G55" i="42"/>
  <c r="I54" i="42"/>
  <c r="E54" i="42"/>
  <c r="F54" i="42"/>
  <c r="H55" i="42" l="1"/>
  <c r="F55" i="42"/>
  <c r="I55" i="42"/>
  <c r="D55" i="42"/>
  <c r="G56" i="42"/>
  <c r="J55" i="42"/>
  <c r="E55" i="42"/>
  <c r="E28" i="42"/>
  <c r="E10" i="42"/>
  <c r="H82" i="42"/>
  <c r="I82" i="42" s="1"/>
  <c r="J82" i="42" s="1"/>
  <c r="G29" i="42"/>
  <c r="D82" i="42"/>
  <c r="G11" i="42"/>
  <c r="E82" i="42"/>
  <c r="F82" i="42"/>
  <c r="D10" i="42"/>
  <c r="D28" i="42"/>
  <c r="F28" i="42"/>
  <c r="F10" i="42"/>
  <c r="F11" i="42" l="1"/>
  <c r="F29" i="42"/>
  <c r="E11" i="42"/>
  <c r="E29" i="42"/>
  <c r="I56" i="42"/>
  <c r="H56" i="42"/>
  <c r="J56" i="42"/>
  <c r="F56" i="42"/>
  <c r="D56" i="42"/>
  <c r="E56" i="42"/>
  <c r="D11" i="42"/>
  <c r="D29" i="42"/>
</calcChain>
</file>

<file path=xl/sharedStrings.xml><?xml version="1.0" encoding="utf-8"?>
<sst xmlns="http://schemas.openxmlformats.org/spreadsheetml/2006/main" count="874" uniqueCount="438">
  <si>
    <t>ZNP</t>
  </si>
  <si>
    <t>ZIM North Pacific (加拿大线）</t>
  </si>
  <si>
    <t xml:space="preserve">船舶代理:外代; 挂靠码头:海润 </t>
  </si>
  <si>
    <t xml:space="preserve">SI截周三 12：00;     进场/VGM/申报/海关截单：周四 18：00;      截放行:周六 12：00  </t>
  </si>
  <si>
    <t>VSL/VOY</t>
  </si>
  <si>
    <t>IMO UN NO.</t>
  </si>
  <si>
    <t>VSL CODE</t>
  </si>
  <si>
    <t>进场/VGM/申报/海关</t>
  </si>
  <si>
    <t>截放行</t>
  </si>
  <si>
    <t>ACI截申报</t>
  </si>
  <si>
    <t>ETD</t>
  </si>
  <si>
    <t>MAINLINER</t>
  </si>
  <si>
    <t xml:space="preserve">ETD </t>
  </si>
  <si>
    <t>ETA</t>
  </si>
  <si>
    <t>XIAMEN</t>
  </si>
  <si>
    <t>T/S KRPUS</t>
  </si>
  <si>
    <t>VANCOUVER(BC)
CAVAN (13DAYS)</t>
  </si>
  <si>
    <t>-</t>
  </si>
  <si>
    <t>Dowell time is approx 2-4 Days  to put on rail in Vancouver</t>
  </si>
  <si>
    <t>Transit time from Vancouver to Toronto/Montreal  is 7-9 Days</t>
  </si>
  <si>
    <t>Expedited Rail Service(ERS)=&gt;Additional premium fee of CAD275 per container is charged by the CN terminal to make special arrangements</t>
  </si>
  <si>
    <t xml:space="preserve">In order to group the containers under a “hot box” program before loading on rail.  </t>
  </si>
  <si>
    <t>The ERS application must be submitted at least two working days before vessel arrival by Consignee</t>
  </si>
  <si>
    <t>业务  杨先生：0592-2398239 EXT 225 / 0592-2687225(D) / 13950182991    Email address: yang.michael @zim.com</t>
  </si>
  <si>
    <t>ZEX</t>
  </si>
  <si>
    <t xml:space="preserve">船舶代理:外代; 挂靠码头: 海润码头 </t>
  </si>
  <si>
    <t>截放行</t>
    <phoneticPr fontId="1" type="noConversion"/>
  </si>
  <si>
    <t>ZCP</t>
  </si>
  <si>
    <t xml:space="preserve">ZIM Container Service Pacific  (中南美、加勒比) Caribbean via Kingston(T/S SERVICE)  </t>
  </si>
  <si>
    <t>海关截报关时间:周四 12:00; 码头截放行时间周四 18:00; 截提单周四12:00</t>
  </si>
  <si>
    <t>ETD</t>
    <phoneticPr fontId="1" type="noConversion"/>
  </si>
  <si>
    <t>KINGSTON 
JMKST (30DAYS)</t>
  </si>
  <si>
    <t>CHARLESTON (SC)
USCHS (34DAYS)</t>
  </si>
  <si>
    <t>BALBOA
(PABLB) (28DAYS)</t>
  </si>
  <si>
    <r>
      <rPr>
        <b/>
        <sz val="12"/>
        <rFont val="Calibri"/>
        <family val="2"/>
        <scheme val="minor"/>
      </rPr>
      <t xml:space="preserve">Delivery via Kingston: </t>
    </r>
    <r>
      <rPr>
        <sz val="12"/>
        <rFont val="Calibri"/>
        <family val="2"/>
        <scheme val="minor"/>
      </rPr>
      <t xml:space="preserve">HALIFAX (NS),BARRANQUILLA,BELIZE CITY, BRIDGETOWN, CARTAGENA, CAUCEDO,GEORGETOWN, EL GUAMACHE, GUATEMALA CITY,SAN JUAN, GUANTA, LA GUAIRA,  MARACAIBO, PUERTO CABELLO,   PUERTO CORTES,  PARAMARIBO，SAN JOSE, SAN PEDRO SULA, PORT AU PRINCE, PORT OF SPAIN,  SAN SALVADOR,
</t>
    </r>
    <r>
      <rPr>
        <b/>
        <sz val="12"/>
        <rFont val="Calibri"/>
        <family val="2"/>
        <scheme val="minor"/>
      </rPr>
      <t xml:space="preserve">Via Ningbo: </t>
    </r>
    <r>
      <rPr>
        <sz val="12"/>
        <rFont val="Calibri"/>
        <family val="2"/>
        <scheme val="minor"/>
      </rPr>
      <t>JACKSONVILLE (FL),WILMINGTON (NC)</t>
    </r>
  </si>
  <si>
    <t>业务  杨先生：0592-2687225(D) / 13950182991    Email address: yang.michael @zim.com</t>
  </si>
  <si>
    <t>ZBA</t>
  </si>
  <si>
    <t>ZIM Big Apple  （美东直航）</t>
  </si>
  <si>
    <t>船舶代理:外代; 挂靠码头:嵩屿</t>
  </si>
  <si>
    <t>(5月中旬挂靠码头，假如有变更，最终以船代SO显示为准！）</t>
  </si>
  <si>
    <t xml:space="preserve">SI截周二 12：00;     进场/VGM/申报/海关截单：周三 18：00;      截放行:周三 12：00  </t>
  </si>
  <si>
    <t>AMS截申报</t>
    <phoneticPr fontId="1" type="noConversion"/>
  </si>
  <si>
    <t>NORFOLK (VA)
USORF (34DAYS)</t>
  </si>
  <si>
    <t>BALTIMORE (MD)
UABAL (39DAYS)</t>
  </si>
  <si>
    <t>9302891</t>
  </si>
  <si>
    <t>业务  叶小姐：TEL:0592-2687213(D) / 15606090558          EMAIL: ye.joy@zim.com</t>
  </si>
  <si>
    <t>ZSA</t>
  </si>
  <si>
    <t xml:space="preserve">美东(DIRECT SERVICE)+中南美 Caribbean via Cristobal(T/S SERVICE) </t>
  </si>
  <si>
    <t>船舶代理:外代; 挂靠码头:国际货柜码头</t>
  </si>
  <si>
    <t xml:space="preserve">SI截 周日 12：00;     进场/VGM/申报/海关截单 周一 12：00;     截放行 周一 18：00  </t>
  </si>
  <si>
    <t>CRISTOBAL
PACBL (28DAYS)</t>
  </si>
  <si>
    <t xml:space="preserve">SAVANNAH (GA)
USSAV(33DAYS) </t>
  </si>
  <si>
    <t>JACKSONVILLE (FL)
USJAX(37DAYS)</t>
  </si>
  <si>
    <t>WILMINGTON (NC)
USILM(39DAYS)</t>
  </si>
  <si>
    <t>NEW YORK (NY)
USNYC(42DAYS)</t>
  </si>
  <si>
    <t>9305477</t>
  </si>
  <si>
    <t>9245770</t>
  </si>
  <si>
    <t>ZGX</t>
    <phoneticPr fontId="1" type="noConversion"/>
  </si>
  <si>
    <t xml:space="preserve">ZIM Us Gulf South China Xpress (美湾) </t>
  </si>
  <si>
    <t xml:space="preserve">SI截周二10：00； 进场/VGM/申报/海关截单周三 12：00;     截放行 周三 18：00  </t>
  </si>
  <si>
    <t>HOUSTON (TX)
USIAH (30DAYS)</t>
  </si>
  <si>
    <t>MOBILE (AL)
USMOB (35DAYS)</t>
  </si>
  <si>
    <t>TAMPA (FL)
USTPA (38DAYS)</t>
  </si>
  <si>
    <t>9398400</t>
  </si>
  <si>
    <t>9461506</t>
  </si>
  <si>
    <t>MAERSK SEVILLE V.344E</t>
  </si>
  <si>
    <t>9299927</t>
  </si>
  <si>
    <t>VFY/25E</t>
  </si>
  <si>
    <t>Z7S</t>
  </si>
  <si>
    <t xml:space="preserve">ZIM Seven Star Express 美东 (T/S SERVICE，via HKG)  </t>
  </si>
  <si>
    <t>船舶代理:外运;  挂靠码头:海天码头</t>
  </si>
  <si>
    <t>海关截单 周三 16:00;  截放行 周四 12:00; 截提单 周三 17:00</t>
  </si>
  <si>
    <t>截提单</t>
    <phoneticPr fontId="1" type="noConversion"/>
  </si>
  <si>
    <t>T/S HKHKG</t>
  </si>
  <si>
    <t>ZMP</t>
  </si>
  <si>
    <t>进场/VGM/申报/海关</t>
    <phoneticPr fontId="1" type="noConversion"/>
  </si>
  <si>
    <t>截SI</t>
  </si>
  <si>
    <t>业务  钟小姐：TEL:0592-2687212(D) / 13400792504          Email address: zhong.elena@zim.com</t>
  </si>
  <si>
    <t>业务  钟小姐：TEL:0592-2687212(D) / 13400792504          EMAIL: zhong.elena@zim.com</t>
  </si>
  <si>
    <t>HAIFA
ILHFA (38DAYS)</t>
  </si>
  <si>
    <t>ASHDOD
ILASH (39DAYS)</t>
  </si>
  <si>
    <t>TRKPX 中转:POTI (47DAYS)</t>
  </si>
  <si>
    <t>ASE</t>
  </si>
  <si>
    <t xml:space="preserve">Asia South America East Coast 南美东 ECSA (T/S SERVICE)  </t>
  </si>
  <si>
    <t>船舶代理:外运; 挂靠码头:海天 （请以确认上的操作时间及码头资料为准）</t>
  </si>
  <si>
    <t>海关截单:周四 12:00;  截放行:周四 18:00; 截提单(SI CUT OFF ):周三(WED) 下午18:00</t>
  </si>
  <si>
    <t>截提单</t>
  </si>
  <si>
    <t>M.V.</t>
  </si>
  <si>
    <t>SANTOS
BRSNT (37DAYS)</t>
  </si>
  <si>
    <t>ITAPOA
BRIIP (39DAYS)</t>
  </si>
  <si>
    <t>MONTEVIDEO 
UYMVD (46DAYS)</t>
  </si>
  <si>
    <t>PARANAGUA
BRPGU (49DAYS)</t>
  </si>
  <si>
    <t>ETA KRPUS</t>
  </si>
  <si>
    <t>CVX</t>
  </si>
  <si>
    <t>China VIetnam Express Line 越泰线 (备有大量冻柜 特种柜)</t>
  </si>
  <si>
    <t>船舶代理:外运;  挂靠码头: 海天码头</t>
  </si>
  <si>
    <t>海关截单:周二 12:00;  截放行:周二 18:00; 截提单(SI CUT OFF):周一 (MON.)18:00</t>
  </si>
  <si>
    <t>ETA</t>
    <phoneticPr fontId="1" type="noConversion"/>
  </si>
  <si>
    <t>HO CHI MINH CITY
VNHCM (CAT LAI TERMINAL/3DAYS)</t>
  </si>
  <si>
    <t>LAEM CHABANG
THLEM (KERRY SIAM SEA PORT/6DAYS)</t>
  </si>
  <si>
    <t>1)林查班内拖：ICD LAT KRABANG/SIAM CONTAINER TRANSPORT &amp; TERMINAL</t>
  </si>
  <si>
    <t xml:space="preserve">2)胡志明中转：PHNOM PENH; </t>
  </si>
  <si>
    <r>
      <t>业务</t>
    </r>
    <r>
      <rPr>
        <b/>
        <sz val="12"/>
        <color theme="1"/>
        <rFont val="Calibri"/>
        <family val="2"/>
        <scheme val="minor"/>
      </rPr>
      <t xml:space="preserve"> </t>
    </r>
    <r>
      <rPr>
        <sz val="12"/>
        <color theme="1"/>
        <rFont val="Calibri"/>
        <family val="2"/>
        <scheme val="minor"/>
      </rPr>
      <t xml:space="preserve"> 康小姐　TEL: 2687215(D) / 13606051686       Email address:kang.may@zim.com</t>
    </r>
  </si>
  <si>
    <t>CTV</t>
  </si>
  <si>
    <t>China Thailand Service 泰越线 (备有大量冻柜 特种柜)</t>
  </si>
  <si>
    <t>船舶代理:外运;  挂靠码头: 海天码头</t>
    <phoneticPr fontId="1" type="noConversion"/>
  </si>
  <si>
    <t>海关截单:周五 16:00;  截放行:周六12:00; 截提单(SI CUT OFF):周五(FRI.) 12:00</t>
  </si>
  <si>
    <t>LAEM CHABANG
THLEM (C3/5Days)</t>
  </si>
  <si>
    <t>BANGKOK 
THBKK (PAT/6DAYS)</t>
  </si>
  <si>
    <t>SIHANOUKVILLE 
KHOUX (KOMPONG SOM /9DAYS)</t>
  </si>
  <si>
    <t>HO CHI MINH CITY
VNHCM (CAT LAI TERMINAL/10DAYS)</t>
  </si>
  <si>
    <t>1) 林查班内拖：ICD LAT KRABANG/SIAM CONTAINER TRANSPORT &amp; TERMINAL</t>
  </si>
  <si>
    <t xml:space="preserve">2) 胡志明中转：PHNOM PENH; </t>
  </si>
  <si>
    <t>业务  康小姐　TEL: 2687215(D) / 13606051686       Email address:kang.may@zim.com</t>
  </si>
  <si>
    <t>MVS</t>
  </si>
  <si>
    <t>Maldives Service 马累航线</t>
  </si>
  <si>
    <t>船舶代理:外运; 挂靠码头: 海天 &amp; 海润 (Please be noted APL ship call Hairun, and OOCL &amp; ZIM’s ships call Haitian terminal</t>
  </si>
  <si>
    <t>海关截单:周三 16:00;  截放行:周四 12:00; 截提单:周三 12:00  截提单周三SI CUT OFF: WED  17:00</t>
  </si>
  <si>
    <t>MALE</t>
    <phoneticPr fontId="1" type="noConversion"/>
  </si>
  <si>
    <t>OOCL GENOA  V.067W</t>
  </si>
  <si>
    <t>OG1/30W</t>
  </si>
  <si>
    <t>BLANK SAILING</t>
  </si>
  <si>
    <t>AKA BHUM V.018W</t>
  </si>
  <si>
    <t>OWP/97W</t>
  </si>
  <si>
    <t>业务  黄先生　TEL:2687217(D) / 13906028606     EMAIL address:  huang.byron@zim.com</t>
  </si>
  <si>
    <t>CI3</t>
  </si>
  <si>
    <t>China India Express III 中印线</t>
  </si>
  <si>
    <t>船舶代理:外运;  挂靠码头: 海天 &amp; 海润 (Please be noted APL ship call Hairun, and OOCL &amp; ZIM’s ships call Haitian terminal</t>
  </si>
  <si>
    <t>海关截单:周三 16:00;  截放行:周四 12:00; 截提单:周三(SI CUT OFF WED) 17:00</t>
  </si>
  <si>
    <t>COLOMBO
LKCMB (12DAYS)</t>
  </si>
  <si>
    <t>NHAVA SHEVA 
INNHV (16DAYS)</t>
  </si>
  <si>
    <t>PIPAVAV 
INPAV (18DAYS)</t>
  </si>
  <si>
    <t>OOCL</t>
  </si>
  <si>
    <t>COSCO</t>
  </si>
  <si>
    <t>RCL</t>
  </si>
  <si>
    <t>FA2</t>
  </si>
  <si>
    <t>Far East Africa Express Line II 西非线(直航)</t>
  </si>
  <si>
    <t>船舶代理:外运  挂靠码头: 海天</t>
    <phoneticPr fontId="1" type="noConversion"/>
  </si>
  <si>
    <t>海关截单:周六 12:00;  截进场:周六 12:00  截放行:周六 18:00; 截提单:周五(SI CUT OFF FRI) 17:00</t>
  </si>
  <si>
    <t>TEMA
GHTEM (34DAYS)</t>
  </si>
  <si>
    <t>COTONOU
BJCOO (36DAYS)</t>
  </si>
  <si>
    <t>APAPA
NGAPA (37DAYS)</t>
  </si>
  <si>
    <t>ONNE
NGONN (39DAYS)</t>
  </si>
  <si>
    <t>ABIDJAN
CIABI (43DAYS)</t>
  </si>
  <si>
    <t>UWR/346W</t>
  </si>
  <si>
    <t>NATAL  V.132W</t>
  </si>
  <si>
    <t>NT1/349W</t>
  </si>
  <si>
    <t>FAX</t>
  </si>
  <si>
    <t xml:space="preserve">Ocean Bridge Xpress 西非线(T/S SERVICE)  </t>
  </si>
  <si>
    <t>船舶代理:外运;  挂靠码头: 海润码头</t>
  </si>
  <si>
    <t xml:space="preserve">海关截单:周三 12:00;  截放行:周三 18:00; 截提单:周四 (SI CUT OFF THU) 12:00 </t>
  </si>
  <si>
    <t>APAPA
NGAPA(35DAYS)</t>
  </si>
  <si>
    <t>TIN CAN ISLAND
NGTCI (37DAYS)</t>
  </si>
  <si>
    <t>TEMA
GHTEM (41DAYS)</t>
  </si>
  <si>
    <t>LOME
TGLME (43DAYS)</t>
  </si>
  <si>
    <t>SEASPAN TOKYO V.008W</t>
  </si>
  <si>
    <t>YVC/221W</t>
  </si>
  <si>
    <t>COSCO AQABA  V.075W</t>
  </si>
  <si>
    <t>QQC/253W</t>
  </si>
  <si>
    <t>COSCO IZMIR V.075W</t>
  </si>
  <si>
    <t>CZ1/18W</t>
  </si>
  <si>
    <t>MALIAKOS  V.007W</t>
  </si>
  <si>
    <t>CU1/167W</t>
  </si>
  <si>
    <t>SA2</t>
  </si>
  <si>
    <t>Far East To South Africa Express II 南非线</t>
  </si>
  <si>
    <t xml:space="preserve">海关截单:周四 16:00;  截放行:周五 12:00; 截提单:周四 (SI CUT OFF THU) 12:00 </t>
  </si>
  <si>
    <t>DURBAN
(25Days)</t>
  </si>
  <si>
    <t>CAPE TOWN
(33DAYS)</t>
  </si>
  <si>
    <t>KYX</t>
  </si>
  <si>
    <t>Kenya Express 东非肯尼亚线  (T/S SERVICE )</t>
  </si>
  <si>
    <t>船舶代理:外运  挂靠码头: 海润</t>
  </si>
  <si>
    <t xml:space="preserve">海关截单:周四 16:00;  截放行:周五 12:00; 截提单:周三四(SI CUT OFF THU) 12:00 </t>
  </si>
  <si>
    <t xml:space="preserve">ETA </t>
  </si>
  <si>
    <t>MOMBASA
KEMBA (22DAYS)</t>
  </si>
  <si>
    <t>TZX</t>
  </si>
  <si>
    <t>Tanzania Express 东非坦桑尼亚线   (T/S SERVICE)</t>
  </si>
  <si>
    <t>DAR ES SALAAM
TZDAR (22DAYS)</t>
  </si>
  <si>
    <t>From Mombsa to Nairobi (PORT CODE:KENBO)- BY RAIL</t>
  </si>
  <si>
    <t xml:space="preserve">ZMP-PUS </t>
  </si>
  <si>
    <t>韩国线</t>
  </si>
  <si>
    <t>PUSAN NEW PORT
KRPUS (3DAYS)</t>
  </si>
  <si>
    <t>TM5/273E</t>
  </si>
  <si>
    <t>BLV/60E</t>
  </si>
  <si>
    <t>业务  胡先生　TEL: 2689803(D) /15880287084   Email address:hu.tom@zim.com</t>
  </si>
  <si>
    <t>9280811</t>
  </si>
  <si>
    <t>ZIM MOUNT EVEREST V.3E (ZE5/3E)</t>
  </si>
  <si>
    <t>NEW YORK (NY)
USNYC</t>
  </si>
  <si>
    <t xml:space="preserve">9302889 </t>
  </si>
  <si>
    <t>9725718</t>
  </si>
  <si>
    <t>9320257</t>
  </si>
  <si>
    <t>9260469</t>
  </si>
  <si>
    <t>9256482</t>
  </si>
  <si>
    <t>9627916</t>
  </si>
  <si>
    <t>9286243</t>
  </si>
  <si>
    <t>9466960</t>
  </si>
  <si>
    <t>9290555</t>
  </si>
  <si>
    <t>TBN</t>
  </si>
  <si>
    <t xml:space="preserve">9245756 </t>
  </si>
  <si>
    <t xml:space="preserve">9260445 </t>
  </si>
  <si>
    <t>9393319</t>
  </si>
  <si>
    <t xml:space="preserve">船舶代理:外运;  挂靠码头: 海天 </t>
  </si>
  <si>
    <t>HKC/12W</t>
  </si>
  <si>
    <t xml:space="preserve">GMK/26E </t>
  </si>
  <si>
    <t>UGQ/18E</t>
  </si>
  <si>
    <t>GS3/8E</t>
  </si>
  <si>
    <t>GRETE MAERSK V.348E</t>
  </si>
  <si>
    <t>MAERSK SIRAC V.349E</t>
  </si>
  <si>
    <t>GSL NINGBO V.350E</t>
  </si>
  <si>
    <t>NEW YORK (NY)
USNYC (32DAYS)</t>
  </si>
  <si>
    <t>CONTI MAKALU V.QP348E</t>
  </si>
  <si>
    <t>YQQ/18E</t>
  </si>
  <si>
    <t>MSC JASPER VIII V.QP349E</t>
  </si>
  <si>
    <t>VJR/33E</t>
  </si>
  <si>
    <t>STAMATIS B V.273E</t>
  </si>
  <si>
    <t>MIAMI (FL)
USMIA (45DAYS)</t>
  </si>
  <si>
    <t>ETD
T/S HKHKG</t>
  </si>
  <si>
    <t>BUENOS AIRES
ARBUE (43DAYS)</t>
  </si>
  <si>
    <t>ZIM MOUNT RAINIER V.2E (ZR1/2E)</t>
  </si>
  <si>
    <t>ATACAMA 347W(VVQ/21W)</t>
  </si>
  <si>
    <t>MAERSK LABREA V.348W(JA4/17W)</t>
  </si>
  <si>
    <t>MAERSK LAVRAS V.349W(LV5 18/W)</t>
  </si>
  <si>
    <t xml:space="preserve">ZIM Mediterranean Premium Service 地中海 &amp; 黑海航线 (DIRECT SERVICE)  </t>
  </si>
  <si>
    <t>ILHFA 中转:CONSTANTA(41DAYS) IZMIR (ALIAGA) (46DAYS) ANTALYA (45DAYS) GEMLIK(47DAYS)ALEXANDRIA(41DAYS)</t>
  </si>
  <si>
    <t>YARIMCA
TRYAR (45DAYS)</t>
  </si>
  <si>
    <t>ZAO</t>
  </si>
  <si>
    <t>Zim Asia Oceania 澳洲线</t>
  </si>
  <si>
    <t>ETA SGSIN</t>
  </si>
  <si>
    <t>ZOX</t>
  </si>
  <si>
    <t>Zim Oceania Express 澳洲线</t>
  </si>
  <si>
    <t>BRISBANE  AUBNE 
(24DAYS FM XIA; 16DAYS FM SIN)</t>
  </si>
  <si>
    <t>SYDNEY AUSYD 
(27DAYS FM XIA; 19DAYS FM SIN)</t>
  </si>
  <si>
    <t>AUCKLAND NZAKL 
(33DAYS FM XIA; 25DAYS FM SIN)</t>
  </si>
  <si>
    <t>LYTTELTON  NZLTT 
(39DAYS FM XIA; 31DAYS FM SIN)</t>
  </si>
  <si>
    <t>FREMANTLE (WA).AUFTL
(22DAYS FM XIA; 9DAYS FM SIN)</t>
  </si>
  <si>
    <t>MELBOURNE (VI) AUMEL 
(30DAYS FM XIA; 17DAYS FM SIN)</t>
  </si>
  <si>
    <t>NAPIER PORT NZNPR 
(37DAYS FM XIA; 24DAYS FM SIN)</t>
  </si>
  <si>
    <t>TAURANGA NZTAU 
(39DAYS FM XIA; 26DAYS FM SIN)</t>
  </si>
  <si>
    <t>ZXB</t>
  </si>
  <si>
    <t>MERSIN
TRMER (42DAYS)</t>
  </si>
  <si>
    <t>ISTANBUL AMBARLI
TRKPX(46DAYS)</t>
  </si>
  <si>
    <t>MSC IVANA V.UK349A (IV9/2E)</t>
  </si>
  <si>
    <t>MAERSK LANCO 346W(QJM/20W)</t>
  </si>
  <si>
    <t>ZAT</t>
  </si>
  <si>
    <t>ZIM Colibri Express 南美西 WCSA  (T/S SERVICE)  VIA PUSAN</t>
  </si>
  <si>
    <t>BUENAVENTURA
COBNV (29DAYS)</t>
  </si>
  <si>
    <t>GUAYAQUIL
ECGYL (32DAYS)</t>
  </si>
  <si>
    <t>CALLAO
PECLO (35DAYS)</t>
  </si>
  <si>
    <t>SAN ANTONIO
CLIIC (40DAYS)</t>
  </si>
  <si>
    <t>BELLAVIA V.60E</t>
  </si>
  <si>
    <t>STAMATIS B 275E(TM5/275E)</t>
  </si>
  <si>
    <t>ZIM LUANDA 109E(ZLD/109E)</t>
  </si>
  <si>
    <t>SUNNY PHOENIX 340E(ZVB/340E)</t>
  </si>
  <si>
    <t>业务  钟小姐：TEL:0592-2687212(D) / 13400792504          EMAIL: zhong.elena@zim.com 杨先生：0592-2687225(D) / 13950182991    Email address: yang.michael @zim.com</t>
  </si>
  <si>
    <t xml:space="preserve">MXLCD 中转：  CALDERA，ACAJUTLA,CORINTO
</t>
  </si>
  <si>
    <t>LAZARO CARAENAS 
MXLCD (23DAYS)</t>
  </si>
  <si>
    <t>LOS ANGELES(LA) (WBCT TERMINAL)
USLAX (15DAYS)</t>
  </si>
  <si>
    <t>海关报关截单: 周六12:00;   码头放行截单: 周日:0900;   提单(AMS)截单:周五 17:00</t>
  </si>
  <si>
    <t xml:space="preserve">ZIM Express 美西快航(T/S SERVICE)  </t>
  </si>
  <si>
    <t>ALEXANDRIA BRIDGE V.353W</t>
  </si>
  <si>
    <t>BZV/353W</t>
  </si>
  <si>
    <t>NAVIOS DEVOTION V.16E</t>
  </si>
  <si>
    <t>ZNM/102E</t>
  </si>
  <si>
    <t>NS5/16E</t>
  </si>
  <si>
    <t>NAVIOS DEVOTION 19E(NS5 19E)</t>
  </si>
  <si>
    <t>SEASPAN CHIBA V.75E</t>
  </si>
  <si>
    <t>XU3/75E</t>
  </si>
  <si>
    <t>9492713</t>
  </si>
  <si>
    <t>RENA P  V.23002W</t>
  </si>
  <si>
    <t>TM5/274W</t>
  </si>
  <si>
    <t>BLV/63E</t>
  </si>
  <si>
    <t>BELLAVIA 60E</t>
  </si>
  <si>
    <t>XZP/27E</t>
  </si>
  <si>
    <t>SPYROS V 27E</t>
  </si>
  <si>
    <t>ZB5/1W</t>
  </si>
  <si>
    <t>NAVIOS DEVOTION 16E</t>
  </si>
  <si>
    <t>IJR/82W</t>
  </si>
  <si>
    <t>ZBN/102E</t>
  </si>
  <si>
    <t>ZIM MONACO 102E</t>
  </si>
  <si>
    <t>9389708</t>
  </si>
  <si>
    <t>AAK/29W</t>
  </si>
  <si>
    <t>GEK/15E</t>
  </si>
  <si>
    <t>QAB/26E</t>
  </si>
  <si>
    <t>OUC/22E</t>
  </si>
  <si>
    <t>VJP/29E</t>
  </si>
  <si>
    <t>GEORG MAERSK V.350E</t>
  </si>
  <si>
    <t>CORNELIA MAERSK V.352E</t>
  </si>
  <si>
    <t>9308649</t>
  </si>
  <si>
    <t xml:space="preserve">GU3/18E </t>
  </si>
  <si>
    <t>GUNHILDE MAERSK V.351E</t>
  </si>
  <si>
    <t>MAERSK SINGAPORE V.401E</t>
  </si>
  <si>
    <t>UTK/14E</t>
  </si>
  <si>
    <t>ALBERT MAERSK V.349E</t>
  </si>
  <si>
    <t>TRANCURA V.351E</t>
  </si>
  <si>
    <t>MSC TIANSHAN V.352E</t>
  </si>
  <si>
    <t>ET2/29E</t>
  </si>
  <si>
    <t xml:space="preserve">AR3/25E   </t>
  </si>
  <si>
    <t>ECT/27E</t>
  </si>
  <si>
    <t>ARTHUR MAERSK V.401E</t>
  </si>
  <si>
    <t>CLEMENTINE MAERSK V.402E</t>
  </si>
  <si>
    <t>IPI VIA USLAX(EXPEDITED): JOLIET (IL) / MEMPHIS (TN) / KANSAS CITY (KS) / DALLAS - FORT WORTH APT (TX)</t>
  </si>
  <si>
    <t>IPI VIA USLAX(FAST):</t>
  </si>
  <si>
    <t>OHA/147W</t>
  </si>
  <si>
    <t>LXK/66W</t>
  </si>
  <si>
    <t>RS2/28W</t>
  </si>
  <si>
    <t>OOCL HAMBURG V.147W</t>
  </si>
  <si>
    <t>OOCL LUXEMBOURG V.107W</t>
  </si>
  <si>
    <t>GZ3/12W</t>
  </si>
  <si>
    <t>SEAMAX STRATFORD V.23127W</t>
  </si>
  <si>
    <t>ZIM SHANGHAI V.12W</t>
  </si>
  <si>
    <t>UYD/17W</t>
  </si>
  <si>
    <t>KL1/12W</t>
  </si>
  <si>
    <t>WGQ/113W</t>
  </si>
  <si>
    <t>KOTA LIMA V.014W</t>
  </si>
  <si>
    <t>KOTA LEKAS V.057W</t>
  </si>
  <si>
    <t>COSCO WELLINGTON V.090W</t>
  </si>
  <si>
    <t>XPB/13S</t>
  </si>
  <si>
    <t>XUW/5S</t>
  </si>
  <si>
    <t>TN4/37S</t>
  </si>
  <si>
    <t>PN3/28S</t>
  </si>
  <si>
    <t>RBC/6S</t>
  </si>
  <si>
    <t>BZI/56S</t>
  </si>
  <si>
    <t>AI4/8S</t>
  </si>
  <si>
    <t>QIC/9S</t>
  </si>
  <si>
    <t>VQD/6S</t>
  </si>
  <si>
    <t>LI1/14S</t>
  </si>
  <si>
    <t>NJT/9S</t>
  </si>
  <si>
    <t>RN5/8S</t>
  </si>
  <si>
    <t>SI截周二10：00； 进场/VGM/申报/海关截单周三 12：00;     截放行 周三 18：00 </t>
  </si>
  <si>
    <t>ZIM NEWARK V.25E</t>
  </si>
  <si>
    <t>VGX/25E</t>
  </si>
  <si>
    <t>LVX/7E</t>
  </si>
  <si>
    <t>MSC RIKKU V.QP351E</t>
  </si>
  <si>
    <t>ZIM NINGBO V.81E</t>
  </si>
  <si>
    <t>ZNB/81E</t>
  </si>
  <si>
    <t>ZIM CHARLESTON V.18E</t>
  </si>
  <si>
    <t>MB9/18E</t>
  </si>
  <si>
    <t>ZIM USA V.6E(AEC/6E)</t>
  </si>
  <si>
    <t>ZIM MOUNT DENALI V.3E (ZIF/3E)</t>
  </si>
  <si>
    <t>ZIM MOUNT FUJI V.1E (ZF1/1E)</t>
  </si>
  <si>
    <t>ZIM THAILAND V.6E (ACJ/6E)</t>
  </si>
  <si>
    <t>ANTHEA Y V.UK348A (AT5/5E)</t>
  </si>
  <si>
    <t>MSC GISELLE V.UK350A (GI3/17E)</t>
  </si>
  <si>
    <t>MSC DAKAR X V.UK351A (JL4/4E)</t>
  </si>
  <si>
    <t>MSC EMANUELA V.UK352A (EM8/2E)</t>
  </si>
  <si>
    <t>MSC LUCIANA V.UK401A (LS1/2E)</t>
  </si>
  <si>
    <t>SEASPAN KOBE V.7E</t>
  </si>
  <si>
    <t>YG5/7E</t>
  </si>
  <si>
    <t>9492701</t>
  </si>
  <si>
    <t>ZIM CARMEL 20E(UXH 20E)</t>
  </si>
  <si>
    <t>ZIW/1E</t>
  </si>
  <si>
    <t>ZIM CORAL V.1E</t>
  </si>
  <si>
    <t xml:space="preserve">ZIM LUANDA 110E(ZLD 110E) </t>
  </si>
  <si>
    <t>9967964</t>
  </si>
  <si>
    <t>CARTAGENA
COCRT</t>
  </si>
  <si>
    <t>LAZARO CARDENAS
MXLCD</t>
  </si>
  <si>
    <t>BALTIMORE (MD)
USBAL</t>
  </si>
  <si>
    <t>NORFOLK (VA)
USORF</t>
  </si>
  <si>
    <t>BOSTON (MA)
USBOS</t>
  </si>
  <si>
    <t>ZIM Xpress to Baltimore (Baltimore快线 )</t>
  </si>
  <si>
    <t>AX2 28W</t>
  </si>
  <si>
    <t>AEK 20W</t>
  </si>
  <si>
    <t>XCR 23W</t>
  </si>
  <si>
    <t>TR6 27W</t>
  </si>
  <si>
    <t>ZIO 74W</t>
  </si>
  <si>
    <t>HF3/59S</t>
  </si>
  <si>
    <t>XA3/25S</t>
  </si>
  <si>
    <t>LO9/4S</t>
  </si>
  <si>
    <t>HF3/60S</t>
  </si>
  <si>
    <t>XA3/26S</t>
  </si>
  <si>
    <t>HE JIN 2348S</t>
  </si>
  <si>
    <t>XIN AN 25S</t>
  </si>
  <si>
    <t>MILD ORCHID 2350S</t>
  </si>
  <si>
    <t>HE JIN 2351S</t>
  </si>
  <si>
    <t>XIN AN 26S</t>
  </si>
  <si>
    <t>YD5/37S</t>
  </si>
  <si>
    <t>LZH/943S</t>
  </si>
  <si>
    <t>UHK/13S</t>
  </si>
  <si>
    <t>YD5/38S</t>
  </si>
  <si>
    <t>YM CREDENTIAL 065S</t>
  </si>
  <si>
    <t>GSL AFRICA 943S</t>
  </si>
  <si>
    <t>GH BORA 23115S</t>
  </si>
  <si>
    <t>YM CREDENTIAL 066S</t>
  </si>
  <si>
    <t>航线</t>
  </si>
  <si>
    <t>船名</t>
  </si>
  <si>
    <t>航次</t>
  </si>
  <si>
    <t>福州码头</t>
  </si>
  <si>
    <t>操作时间</t>
  </si>
  <si>
    <t>马尾-厦门 
船代：嘉航</t>
  </si>
  <si>
    <t xml:space="preserve">DE QI 6 </t>
  </si>
  <si>
    <t>D193</t>
  </si>
  <si>
    <t>DI6/119S</t>
  </si>
  <si>
    <t>/周日</t>
  </si>
  <si>
    <t>马尾青州</t>
  </si>
  <si>
    <r>
      <t xml:space="preserve">截关时间：
周三17:00          周六12:00 
</t>
    </r>
    <r>
      <rPr>
        <sz val="11"/>
        <color theme="1"/>
        <rFont val="Calibri"/>
        <family val="2"/>
        <scheme val="minor"/>
      </rPr>
      <t xml:space="preserve">VGM截止时间:
周三12:00      周五17:30  </t>
    </r>
  </si>
  <si>
    <t>D195</t>
  </si>
  <si>
    <t>DI6/120S</t>
  </si>
  <si>
    <t>/周四</t>
  </si>
  <si>
    <t>D197</t>
  </si>
  <si>
    <t>DI6/121S</t>
  </si>
  <si>
    <t>D199</t>
  </si>
  <si>
    <t>DI6/122S</t>
  </si>
  <si>
    <t>D201</t>
  </si>
  <si>
    <t>DI6/123S</t>
  </si>
  <si>
    <t>D203</t>
  </si>
  <si>
    <t>DI6/124S</t>
  </si>
  <si>
    <t>D205</t>
  </si>
  <si>
    <t>DI6/125S</t>
  </si>
  <si>
    <t>D207</t>
  </si>
  <si>
    <t>DI6/126S</t>
  </si>
  <si>
    <t>E001</t>
  </si>
  <si>
    <t>DI6/127S</t>
  </si>
  <si>
    <t>江阴-厦门 
船代：嘉航</t>
  </si>
  <si>
    <t>HUAXIN116</t>
  </si>
  <si>
    <t>DJ48</t>
  </si>
  <si>
    <t>AX4/125S</t>
  </si>
  <si>
    <t>江阴</t>
  </si>
  <si>
    <t>截关时间：
周二18:00        周五12:00       
截进重时间：
周二:16:00      周五10:00
VGM截止时间：
周二:12:00       周四:17:00</t>
  </si>
  <si>
    <t>ZE YUAN</t>
  </si>
  <si>
    <t>ZY5/748S</t>
  </si>
  <si>
    <t>/周三</t>
  </si>
  <si>
    <t>DJ49</t>
  </si>
  <si>
    <t>AX4/126S</t>
  </si>
  <si>
    <t>ZY5/750S</t>
  </si>
  <si>
    <t>DJ50</t>
  </si>
  <si>
    <t>AX4/127S</t>
  </si>
  <si>
    <t>ZY5/752S</t>
  </si>
  <si>
    <t>DJ51</t>
  </si>
  <si>
    <t>AX4/128S</t>
  </si>
  <si>
    <t>ZY5/754S</t>
  </si>
  <si>
    <t>DJ52</t>
  </si>
  <si>
    <t>AX4/129S</t>
  </si>
  <si>
    <t>订舱注意事项：</t>
  </si>
  <si>
    <t>0. SI截止时间烦请查询：http://www.worde.com/download_category.php?id=4， 每周五公布下周时间，请知悉，谢谢</t>
  </si>
  <si>
    <t>1.二程船期表详见工作表2。</t>
  </si>
  <si>
    <t>2.二程船期表可在ZIM 网站下载，网址：https://www.zimchina.com/za-cn/global-network/asia-oceania/china/china-schedules</t>
  </si>
  <si>
    <t>3.订舱时，烦请提供完整订舱客户及合约号。</t>
  </si>
  <si>
    <t>4. VGM需同时在嘉航订舱时一并提供。如嘉航无法提交，请在ZIM网站上提交并发送，网址： https://www.zimchina.com/za-cn/tools/solas-vgm。</t>
  </si>
  <si>
    <t>5. 马尾-厦门线码头以具体放舱时为准</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</si>
</sst>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9]d/mmm;@"/>
    <numFmt numFmtId="165" formatCode="m/d"/>
    <numFmt numFmtId="166" formatCode="[$-409]d\-mmm;@"/>
    <numFmt numFmtId="167" formatCode="0000"/>
  </numFmts>
  <fonts count="47">
    <font>
      <sz val="11"/>
      <color theme="1"/>
      <name val="Calibri"/>
      <family val="2"/>
      <scheme val="minor"/>
    </font>
    <font>
      <sz val="11"/>
      <color theme="1"/>
      <name val="Calibri"/>
      <family val="2"/>
      <scheme val="minor"/>
    </font>
    <font>
      <sz val="12"/>
      <name val="宋体"/>
      <family val="3"/>
      <charset val="134"/>
    </font>
    <font>
      <sz val="11"/>
      <color theme="1"/>
      <name val="Calibri"/>
      <family val="2"/>
      <charset val="134"/>
      <scheme val="minor"/>
    </font>
    <font>
      <sz val="12"/>
      <color indexed="8"/>
      <name val="宋体"/>
      <family val="3"/>
      <charset val="134"/>
    </font>
    <font>
      <b/>
      <sz val="9"/>
      <color indexed="9"/>
      <name val="Tahoma"/>
      <family val="2"/>
      <charset val="134"/>
    </font>
    <font>
      <sz val="10"/>
      <name val="Arial"/>
      <family val="2"/>
    </font>
    <font>
      <u/>
      <sz val="11"/>
      <color theme="10"/>
      <name val="Calibri"/>
      <family val="2"/>
      <scheme val="minor"/>
    </font>
    <font>
      <b/>
      <sz val="12"/>
      <color rgb="FF000000"/>
      <name val="宋体"/>
      <family val="3"/>
      <charset val="134"/>
    </font>
    <font>
      <sz val="11"/>
      <name val="Calibri"/>
      <family val="2"/>
      <scheme val="minor"/>
    </font>
    <font>
      <sz val="12"/>
      <color theme="1"/>
      <name val="Calibri"/>
      <family val="2"/>
      <scheme val="minor"/>
    </font>
    <font>
      <sz val="12"/>
      <color indexed="8"/>
      <name val="Calibri"/>
      <family val="2"/>
      <scheme val="minor"/>
    </font>
    <font>
      <b/>
      <sz val="18"/>
      <color indexed="8"/>
      <name val="Calibri"/>
      <family val="2"/>
      <scheme val="minor"/>
    </font>
    <font>
      <b/>
      <sz val="12"/>
      <color indexed="8"/>
      <name val="Calibri"/>
      <family val="2"/>
      <scheme val="minor"/>
    </font>
    <font>
      <b/>
      <sz val="12"/>
      <color theme="1"/>
      <name val="Calibri"/>
      <family val="2"/>
      <scheme val="minor"/>
    </font>
    <font>
      <sz val="12"/>
      <name val="Calibri"/>
      <family val="2"/>
      <scheme val="minor"/>
    </font>
    <font>
      <b/>
      <sz val="12"/>
      <name val="Calibri"/>
      <family val="2"/>
      <scheme val="minor"/>
    </font>
    <font>
      <sz val="12"/>
      <color rgb="FF000000"/>
      <name val="Calibri"/>
      <family val="2"/>
      <scheme val="minor"/>
    </font>
    <font>
      <b/>
      <sz val="12"/>
      <color rgb="FF000000"/>
      <name val="Calibri"/>
      <family val="2"/>
      <scheme val="minor"/>
    </font>
    <font>
      <sz val="12"/>
      <color theme="4" tint="0.39997558519241921"/>
      <name val="Calibri"/>
      <family val="2"/>
      <scheme val="minor"/>
    </font>
    <font>
      <b/>
      <sz val="12"/>
      <color rgb="FFFF0000"/>
      <name val="Calibri"/>
      <family val="2"/>
      <scheme val="minor"/>
    </font>
    <font>
      <sz val="12"/>
      <color rgb="FFFF0000"/>
      <name val="Calibri"/>
      <family val="2"/>
      <scheme val="minor"/>
    </font>
    <font>
      <b/>
      <sz val="18"/>
      <color rgb="FF000000"/>
      <name val="Calibri"/>
      <family val="2"/>
      <scheme val="minor"/>
    </font>
    <font>
      <b/>
      <sz val="18"/>
      <name val="Calibri"/>
      <family val="2"/>
      <scheme val="minor"/>
    </font>
    <font>
      <sz val="12"/>
      <name val="Tahoma"/>
      <family val="2"/>
    </font>
    <font>
      <sz val="12"/>
      <color indexed="8"/>
      <name val="Tahoma"/>
      <family val="2"/>
    </font>
    <font>
      <sz val="12"/>
      <color theme="1"/>
      <name val="Tahoma"/>
      <family val="2"/>
    </font>
    <font>
      <strike/>
      <sz val="12"/>
      <name val="Tahoma"/>
      <family val="2"/>
    </font>
    <font>
      <strike/>
      <sz val="12"/>
      <color theme="1"/>
      <name val="Tahoma"/>
      <family val="2"/>
    </font>
    <font>
      <sz val="12"/>
      <color theme="0"/>
      <name val="Tahoma"/>
      <family val="2"/>
    </font>
    <font>
      <sz val="9"/>
      <name val="Tahoma"/>
      <family val="2"/>
    </font>
    <font>
      <sz val="12"/>
      <color rgb="FF000000"/>
      <name val="Tahoma"/>
      <family val="2"/>
    </font>
    <font>
      <sz val="12"/>
      <name val="Arial Black"/>
      <family val="2"/>
    </font>
    <font>
      <sz val="12"/>
      <color theme="0"/>
      <name val="Calibri"/>
      <family val="2"/>
      <scheme val="minor"/>
    </font>
    <font>
      <sz val="11"/>
      <name val="Tahoma"/>
      <family val="2"/>
    </font>
    <font>
      <b/>
      <sz val="12"/>
      <color theme="0"/>
      <name val="宋体"/>
      <family val="3"/>
      <charset val="134"/>
    </font>
    <font>
      <sz val="10"/>
      <name val="Verdana"/>
      <family val="2"/>
    </font>
    <font>
      <b/>
      <sz val="10"/>
      <name val="Verdana"/>
      <family val="2"/>
    </font>
    <font>
      <sz val="11"/>
      <name val="Arial"/>
      <family val="2"/>
    </font>
    <font>
      <sz val="10"/>
      <name val="Calibri Light"/>
      <family val="2"/>
    </font>
    <font>
      <sz val="11"/>
      <color theme="1"/>
      <name val="Arial"/>
      <family val="2"/>
    </font>
    <font>
      <sz val="10"/>
      <name val="宋体"/>
      <family val="3"/>
      <charset val="134"/>
    </font>
    <font>
      <sz val="11"/>
      <name val="宋体"/>
      <family val="3"/>
      <charset val="134"/>
    </font>
    <font>
      <sz val="11"/>
      <color theme="0"/>
      <name val="Calibri"/>
      <family val="3"/>
      <charset val="134"/>
      <scheme val="minor"/>
    </font>
    <font>
      <b/>
      <sz val="11"/>
      <color rgb="FFFF0000"/>
      <name val="Calibri"/>
      <family val="2"/>
      <scheme val="minor"/>
    </font>
    <font>
      <sz val="11"/>
      <color rgb="FF212B60"/>
      <name val="宋体"/>
      <family val="3"/>
      <charset val="134"/>
    </font>
    <font>
      <sz val="11"/>
      <color rgb="FF212B60"/>
      <name val="Tahoma"/>
      <family val="2"/>
      <charset val="134"/>
    </font>
  </fonts>
  <fills count="10">
    <fill>
      <patternFill patternType="none"/>
    </fill>
    <fill>
      <patternFill patternType="gray125"/>
    </fill>
    <fill>
      <patternFill patternType="solid">
        <fgColor theme="0"/>
        <bgColor indexed="64"/>
      </patternFill>
    </fill>
    <fill>
      <patternFill patternType="solid">
        <fgColor indexed="62"/>
        <bgColor indexed="64"/>
      </patternFill>
    </fill>
    <fill>
      <patternFill patternType="solid">
        <fgColor rgb="FF9BC2E6"/>
        <bgColor indexed="64"/>
      </patternFill>
    </fill>
    <fill>
      <patternFill patternType="solid">
        <fgColor rgb="FFBDD7EE"/>
        <bgColor indexed="64"/>
      </patternFill>
    </fill>
    <fill>
      <patternFill patternType="solid">
        <fgColor rgb="FF9BC2E6"/>
        <bgColor rgb="FF000000"/>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bgColor indexed="64"/>
      </patternFill>
    </fill>
  </fills>
  <borders count="40">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auto="1"/>
      </right>
      <top style="thin">
        <color auto="1"/>
      </top>
      <bottom/>
      <diagonal/>
    </border>
    <border>
      <left style="thin">
        <color auto="1"/>
      </left>
      <right/>
      <top style="medium">
        <color indexed="64"/>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auto="1"/>
      </top>
      <bottom style="thin">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s>
  <cellStyleXfs count="13">
    <xf numFmtId="0" fontId="0" fillId="0" borderId="0"/>
    <xf numFmtId="164" fontId="2" fillId="0" borderId="0">
      <alignment vertical="center"/>
    </xf>
    <xf numFmtId="0" fontId="3" fillId="0" borderId="0"/>
    <xf numFmtId="164" fontId="2" fillId="0" borderId="0">
      <alignment vertical="center"/>
    </xf>
    <xf numFmtId="0" fontId="2" fillId="0" borderId="1" applyNumberFormat="0" applyFont="0" applyFill="0" applyAlignment="0" applyProtection="0">
      <alignment horizontal="center" vertical="center"/>
    </xf>
    <xf numFmtId="165" fontId="5" fillId="3" borderId="1">
      <alignment vertical="center"/>
    </xf>
    <xf numFmtId="0" fontId="6" fillId="0" borderId="0"/>
    <xf numFmtId="0" fontId="1" fillId="0" borderId="0">
      <alignment vertical="center"/>
    </xf>
    <xf numFmtId="0" fontId="6" fillId="0" borderId="0"/>
    <xf numFmtId="0" fontId="6" fillId="0" borderId="0"/>
    <xf numFmtId="164" fontId="2" fillId="0" borderId="0">
      <alignment vertical="center"/>
    </xf>
    <xf numFmtId="0" fontId="6" fillId="0" borderId="0"/>
    <xf numFmtId="0" fontId="7" fillId="0" borderId="0" applyNumberFormat="0" applyFill="0" applyBorder="0" applyAlignment="0" applyProtection="0"/>
  </cellStyleXfs>
  <cellXfs count="372">
    <xf numFmtId="0" fontId="0" fillId="0" borderId="0" xfId="0"/>
    <xf numFmtId="164" fontId="4" fillId="0" borderId="0" xfId="3" applyFont="1" applyAlignment="1">
      <alignment horizontal="left" vertical="center" wrapText="1"/>
    </xf>
    <xf numFmtId="164" fontId="4" fillId="2" borderId="0" xfId="3" applyFont="1" applyFill="1" applyAlignment="1">
      <alignment vertical="center" wrapText="1"/>
    </xf>
    <xf numFmtId="0" fontId="9" fillId="0" borderId="0" xfId="0" applyFont="1"/>
    <xf numFmtId="164" fontId="7" fillId="0" borderId="0" xfId="12" applyNumberFormat="1" applyAlignment="1">
      <alignment horizontal="left" vertical="center" wrapText="1"/>
    </xf>
    <xf numFmtId="0" fontId="0" fillId="0" borderId="0" xfId="0" applyAlignment="1">
      <alignment horizontal="center" vertical="center"/>
    </xf>
    <xf numFmtId="164" fontId="4" fillId="0" borderId="0" xfId="3" applyFont="1" applyAlignment="1">
      <alignment horizontal="center" vertical="center" wrapText="1"/>
    </xf>
    <xf numFmtId="0" fontId="9" fillId="0" borderId="0" xfId="0" applyFont="1" applyAlignment="1">
      <alignment horizontal="center" vertical="center"/>
    </xf>
    <xf numFmtId="164" fontId="4" fillId="2" borderId="0" xfId="3" applyFont="1" applyFill="1" applyAlignment="1">
      <alignment horizontal="center" vertical="center" wrapText="1"/>
    </xf>
    <xf numFmtId="49" fontId="4" fillId="2" borderId="0" xfId="3" applyNumberFormat="1" applyFont="1" applyFill="1" applyAlignment="1">
      <alignment vertical="center" wrapText="1"/>
    </xf>
    <xf numFmtId="49" fontId="4" fillId="0" borderId="0" xfId="3" applyNumberFormat="1" applyFont="1" applyAlignment="1">
      <alignment horizontal="left" vertical="center" wrapText="1"/>
    </xf>
    <xf numFmtId="49" fontId="7" fillId="0" borderId="0" xfId="12" applyNumberFormat="1" applyAlignment="1">
      <alignment horizontal="left" vertical="center" wrapText="1"/>
    </xf>
    <xf numFmtId="164" fontId="10" fillId="2" borderId="8" xfId="3" applyFont="1" applyFill="1" applyBorder="1" applyAlignment="1">
      <alignment horizontal="center" vertical="center" wrapText="1"/>
    </xf>
    <xf numFmtId="0" fontId="10" fillId="2" borderId="8" xfId="4" applyFont="1" applyFill="1" applyBorder="1" applyAlignment="1">
      <alignment horizontal="center" vertical="center" wrapText="1"/>
    </xf>
    <xf numFmtId="164" fontId="10" fillId="2" borderId="8" xfId="4" applyNumberFormat="1" applyFont="1" applyFill="1" applyBorder="1" applyAlignment="1">
      <alignment horizontal="center" vertical="center"/>
    </xf>
    <xf numFmtId="166" fontId="10" fillId="2" borderId="8" xfId="4" applyNumberFormat="1" applyFont="1" applyFill="1" applyBorder="1" applyAlignment="1">
      <alignment horizontal="center" vertical="center"/>
    </xf>
    <xf numFmtId="0" fontId="10" fillId="0" borderId="8" xfId="0" applyFont="1" applyBorder="1" applyAlignment="1">
      <alignment horizontal="center" vertical="center" wrapText="1"/>
    </xf>
    <xf numFmtId="164" fontId="10" fillId="0" borderId="8" xfId="11" applyNumberFormat="1" applyFont="1" applyBorder="1" applyAlignment="1">
      <alignment horizontal="center" vertical="center"/>
    </xf>
    <xf numFmtId="164" fontId="10" fillId="2" borderId="8" xfId="4" applyNumberFormat="1" applyFont="1" applyFill="1" applyBorder="1" applyAlignment="1">
      <alignment horizontal="center" vertical="center" wrapText="1"/>
    </xf>
    <xf numFmtId="49" fontId="10" fillId="2" borderId="8" xfId="4" applyNumberFormat="1" applyFont="1" applyFill="1" applyBorder="1" applyAlignment="1">
      <alignment horizontal="center" vertical="center" wrapText="1"/>
    </xf>
    <xf numFmtId="165" fontId="15" fillId="5" borderId="8" xfId="4" applyNumberFormat="1" applyFont="1" applyFill="1" applyBorder="1" applyAlignment="1">
      <alignment horizontal="center" vertical="center"/>
    </xf>
    <xf numFmtId="165" fontId="15" fillId="5" borderId="8" xfId="4" applyNumberFormat="1" applyFont="1" applyFill="1" applyBorder="1" applyAlignment="1">
      <alignment horizontal="center" vertical="center" wrapText="1"/>
    </xf>
    <xf numFmtId="164" fontId="15" fillId="5" borderId="8" xfId="1" applyFont="1" applyFill="1" applyBorder="1" applyAlignment="1">
      <alignment horizontal="center" vertical="center"/>
    </xf>
    <xf numFmtId="164" fontId="15" fillId="5" borderId="8" xfId="1" applyFont="1" applyFill="1" applyBorder="1" applyAlignment="1">
      <alignment horizontal="center" vertical="center" wrapText="1"/>
    </xf>
    <xf numFmtId="164" fontId="15" fillId="8" borderId="8" xfId="1" applyFont="1" applyFill="1" applyBorder="1" applyAlignment="1">
      <alignment horizontal="center" vertical="center" wrapText="1"/>
    </xf>
    <xf numFmtId="164" fontId="10" fillId="2" borderId="8" xfId="3" applyFont="1" applyFill="1" applyBorder="1" applyAlignment="1">
      <alignment horizontal="center" wrapText="1"/>
    </xf>
    <xf numFmtId="165" fontId="10" fillId="2" borderId="8" xfId="4" applyNumberFormat="1" applyFont="1" applyFill="1" applyBorder="1" applyAlignment="1">
      <alignment horizontal="center" vertical="center"/>
    </xf>
    <xf numFmtId="164" fontId="10" fillId="2" borderId="8" xfId="11" applyNumberFormat="1" applyFont="1" applyFill="1" applyBorder="1" applyAlignment="1">
      <alignment horizontal="center" vertical="center"/>
    </xf>
    <xf numFmtId="164" fontId="13" fillId="4" borderId="15" xfId="1" applyFont="1" applyFill="1" applyBorder="1" applyAlignment="1">
      <alignment horizontal="centerContinuous" vertical="center"/>
    </xf>
    <xf numFmtId="164" fontId="13" fillId="4" borderId="27" xfId="1" applyFont="1" applyFill="1" applyBorder="1" applyAlignment="1">
      <alignment horizontal="centerContinuous" vertical="center"/>
    </xf>
    <xf numFmtId="164" fontId="13" fillId="4" borderId="28" xfId="1" applyFont="1" applyFill="1" applyBorder="1" applyAlignment="1">
      <alignment horizontal="centerContinuous" vertical="center"/>
    </xf>
    <xf numFmtId="164" fontId="14" fillId="4" borderId="8" xfId="1" applyFont="1" applyFill="1" applyBorder="1" applyAlignment="1">
      <alignment horizontal="centerContinuous" vertical="center"/>
    </xf>
    <xf numFmtId="164" fontId="13" fillId="4" borderId="7" xfId="1" applyFont="1" applyFill="1" applyBorder="1" applyAlignment="1">
      <alignment horizontal="centerContinuous" vertical="center"/>
    </xf>
    <xf numFmtId="164" fontId="13" fillId="4" borderId="10" xfId="1" applyFont="1" applyFill="1" applyBorder="1" applyAlignment="1">
      <alignment horizontal="centerContinuous" vertical="center"/>
    </xf>
    <xf numFmtId="164" fontId="13" fillId="4" borderId="26" xfId="1" applyFont="1" applyFill="1" applyBorder="1" applyAlignment="1">
      <alignment horizontal="centerContinuous" vertical="center"/>
    </xf>
    <xf numFmtId="164" fontId="13" fillId="4" borderId="22" xfId="1" applyFont="1" applyFill="1" applyBorder="1" applyAlignment="1">
      <alignment horizontal="centerContinuous" vertical="center"/>
    </xf>
    <xf numFmtId="164" fontId="13" fillId="4" borderId="23" xfId="1" applyFont="1" applyFill="1" applyBorder="1" applyAlignment="1">
      <alignment horizontal="centerContinuous" vertical="center"/>
    </xf>
    <xf numFmtId="165" fontId="10" fillId="5" borderId="8" xfId="4" applyNumberFormat="1" applyFont="1" applyFill="1" applyBorder="1" applyAlignment="1">
      <alignment horizontal="center" vertical="center" wrapText="1"/>
    </xf>
    <xf numFmtId="165" fontId="10" fillId="5" borderId="8" xfId="4" applyNumberFormat="1" applyFont="1" applyFill="1" applyBorder="1" applyAlignment="1">
      <alignment horizontal="center" vertical="center"/>
    </xf>
    <xf numFmtId="164" fontId="15" fillId="2" borderId="8" xfId="4" applyNumberFormat="1" applyFont="1" applyFill="1" applyBorder="1" applyAlignment="1">
      <alignment horizontal="center" vertical="center" wrapText="1"/>
    </xf>
    <xf numFmtId="164" fontId="15" fillId="2" borderId="8" xfId="4" quotePrefix="1" applyNumberFormat="1" applyFont="1" applyFill="1" applyBorder="1" applyAlignment="1">
      <alignment horizontal="center" vertical="center" wrapText="1"/>
    </xf>
    <xf numFmtId="164" fontId="15" fillId="2" borderId="8" xfId="4" applyNumberFormat="1" applyFont="1" applyFill="1" applyBorder="1" applyAlignment="1">
      <alignment horizontal="center" vertical="center"/>
    </xf>
    <xf numFmtId="164" fontId="15" fillId="2" borderId="8" xfId="3" applyFont="1" applyFill="1" applyBorder="1" applyAlignment="1">
      <alignment horizontal="center" vertical="center" wrapText="1"/>
    </xf>
    <xf numFmtId="164" fontId="15" fillId="2" borderId="8" xfId="11" applyNumberFormat="1" applyFont="1" applyFill="1" applyBorder="1" applyAlignment="1">
      <alignment horizontal="center" vertical="center"/>
    </xf>
    <xf numFmtId="164" fontId="13" fillId="4" borderId="8" xfId="1" applyFont="1" applyFill="1" applyBorder="1" applyAlignment="1">
      <alignment horizontal="centerContinuous" vertical="center"/>
    </xf>
    <xf numFmtId="164" fontId="10" fillId="0" borderId="8" xfId="4" applyNumberFormat="1" applyFont="1" applyBorder="1" applyAlignment="1">
      <alignment horizontal="center" vertical="center"/>
    </xf>
    <xf numFmtId="164" fontId="15" fillId="0" borderId="8" xfId="3" applyFont="1" applyBorder="1" applyAlignment="1">
      <alignment horizontal="center" vertical="center" wrapText="1"/>
    </xf>
    <xf numFmtId="164" fontId="15" fillId="0" borderId="8" xfId="11" applyNumberFormat="1" applyFont="1" applyBorder="1" applyAlignment="1">
      <alignment horizontal="center" vertical="center"/>
    </xf>
    <xf numFmtId="164" fontId="10" fillId="2" borderId="8" xfId="1" applyFont="1" applyFill="1" applyBorder="1" applyAlignment="1">
      <alignment horizontal="center" vertical="center" wrapText="1"/>
    </xf>
    <xf numFmtId="49" fontId="15" fillId="0" borderId="8" xfId="3" applyNumberFormat="1" applyFont="1" applyBorder="1" applyAlignment="1">
      <alignment horizontal="center" vertical="center" wrapText="1"/>
    </xf>
    <xf numFmtId="164" fontId="15" fillId="0" borderId="8" xfId="4" applyNumberFormat="1" applyFont="1" applyBorder="1" applyAlignment="1">
      <alignment horizontal="center" vertical="center"/>
    </xf>
    <xf numFmtId="165" fontId="15" fillId="2" borderId="8" xfId="4" applyNumberFormat="1" applyFont="1" applyFill="1" applyBorder="1" applyAlignment="1">
      <alignment horizontal="center" vertical="center" wrapText="1"/>
    </xf>
    <xf numFmtId="166" fontId="15" fillId="2" borderId="8" xfId="4" applyNumberFormat="1" applyFont="1" applyFill="1" applyBorder="1" applyAlignment="1">
      <alignment horizontal="center" vertical="center" wrapText="1"/>
    </xf>
    <xf numFmtId="164" fontId="15" fillId="0" borderId="8" xfId="4" applyNumberFormat="1" applyFont="1" applyBorder="1" applyAlignment="1">
      <alignment horizontal="center" wrapText="1"/>
    </xf>
    <xf numFmtId="165" fontId="18" fillId="4" borderId="8" xfId="5" applyFont="1" applyFill="1" applyBorder="1" applyAlignment="1">
      <alignment horizontal="centerContinuous" vertical="center"/>
    </xf>
    <xf numFmtId="165" fontId="16" fillId="4" borderId="8" xfId="5" applyFont="1" applyFill="1" applyBorder="1" applyAlignment="1">
      <alignment horizontal="centerContinuous" vertical="center"/>
    </xf>
    <xf numFmtId="165" fontId="18" fillId="4" borderId="22" xfId="5" applyFont="1" applyFill="1" applyBorder="1" applyAlignment="1">
      <alignment horizontal="centerContinuous" vertical="center"/>
    </xf>
    <xf numFmtId="164" fontId="19" fillId="7" borderId="23" xfId="1" applyFont="1" applyFill="1" applyBorder="1" applyAlignment="1">
      <alignment horizontal="centerContinuous" vertical="center"/>
    </xf>
    <xf numFmtId="164" fontId="15" fillId="5" borderId="8" xfId="11" applyNumberFormat="1" applyFont="1" applyFill="1" applyBorder="1" applyAlignment="1">
      <alignment horizontal="center" vertical="center" wrapText="1"/>
    </xf>
    <xf numFmtId="164" fontId="10" fillId="5" borderId="8" xfId="1" applyFont="1" applyFill="1" applyBorder="1" applyAlignment="1">
      <alignment horizontal="center" vertical="center" wrapText="1"/>
    </xf>
    <xf numFmtId="0" fontId="10" fillId="0" borderId="8" xfId="0" applyFont="1" applyBorder="1" applyAlignment="1">
      <alignment horizontal="center"/>
    </xf>
    <xf numFmtId="164" fontId="10" fillId="0" borderId="8" xfId="1" applyFont="1" applyBorder="1" applyAlignment="1">
      <alignment horizontal="center" vertical="center"/>
    </xf>
    <xf numFmtId="164" fontId="11" fillId="0" borderId="8" xfId="1" applyFont="1" applyBorder="1" applyAlignment="1">
      <alignment horizontal="center" vertical="center"/>
    </xf>
    <xf numFmtId="49" fontId="15" fillId="0" borderId="8" xfId="3" applyNumberFormat="1" applyFont="1" applyBorder="1" applyAlignment="1">
      <alignment horizontal="center" wrapText="1"/>
    </xf>
    <xf numFmtId="164" fontId="15" fillId="2" borderId="8" xfId="3" applyFont="1" applyFill="1" applyBorder="1" applyAlignment="1">
      <alignment horizontal="center" wrapText="1"/>
    </xf>
    <xf numFmtId="165" fontId="20" fillId="4" borderId="8" xfId="5" applyFont="1" applyFill="1" applyBorder="1" applyAlignment="1">
      <alignment horizontal="centerContinuous" vertical="center"/>
    </xf>
    <xf numFmtId="164" fontId="11" fillId="0" borderId="0" xfId="3" applyFont="1" applyAlignment="1">
      <alignment horizontal="left" vertical="center" wrapText="1"/>
    </xf>
    <xf numFmtId="164" fontId="11" fillId="0" borderId="0" xfId="1" applyFont="1" applyAlignment="1">
      <alignment horizontal="center" vertical="center"/>
    </xf>
    <xf numFmtId="165" fontId="14" fillId="4" borderId="8" xfId="5" applyFont="1" applyFill="1" applyBorder="1" applyAlignment="1">
      <alignment horizontal="centerContinuous" vertical="center"/>
    </xf>
    <xf numFmtId="166" fontId="10" fillId="0" borderId="8" xfId="4" applyNumberFormat="1" applyFont="1" applyBorder="1" applyAlignment="1">
      <alignment horizontal="center" vertical="center" wrapText="1"/>
    </xf>
    <xf numFmtId="166" fontId="10" fillId="2" borderId="8" xfId="4" applyNumberFormat="1" applyFont="1" applyFill="1" applyBorder="1" applyAlignment="1">
      <alignment horizontal="center" vertical="center" wrapText="1"/>
    </xf>
    <xf numFmtId="49" fontId="21" fillId="0" borderId="8" xfId="3" applyNumberFormat="1" applyFont="1" applyBorder="1" applyAlignment="1">
      <alignment horizontal="center" vertical="center" wrapText="1"/>
    </xf>
    <xf numFmtId="0" fontId="15" fillId="0" borderId="8" xfId="4" applyFont="1" applyBorder="1" applyAlignment="1">
      <alignment horizontal="center" vertical="center"/>
    </xf>
    <xf numFmtId="165" fontId="15" fillId="0" borderId="8" xfId="4" applyNumberFormat="1" applyFont="1" applyBorder="1" applyAlignment="1">
      <alignment horizontal="center" vertical="center"/>
    </xf>
    <xf numFmtId="164" fontId="18" fillId="4" borderId="22" xfId="1" applyFont="1" applyFill="1" applyBorder="1" applyAlignment="1">
      <alignment horizontal="centerContinuous" vertical="center"/>
    </xf>
    <xf numFmtId="164" fontId="18" fillId="4" borderId="23" xfId="1" applyFont="1" applyFill="1" applyBorder="1" applyAlignment="1">
      <alignment horizontal="centerContinuous" vertical="center"/>
    </xf>
    <xf numFmtId="164" fontId="10" fillId="2" borderId="8" xfId="1" applyFont="1" applyFill="1" applyBorder="1" applyAlignment="1">
      <alignment horizontal="center" vertical="center"/>
    </xf>
    <xf numFmtId="1" fontId="10" fillId="2" borderId="8" xfId="3" applyNumberFormat="1" applyFont="1" applyFill="1" applyBorder="1" applyAlignment="1">
      <alignment horizontal="center" vertical="center" wrapText="1"/>
    </xf>
    <xf numFmtId="0" fontId="10" fillId="2" borderId="8" xfId="4" applyFont="1" applyFill="1" applyBorder="1" applyAlignment="1">
      <alignment horizontal="center" vertical="center"/>
    </xf>
    <xf numFmtId="164" fontId="10" fillId="0" borderId="8" xfId="4" applyNumberFormat="1" applyFont="1" applyBorder="1" applyAlignment="1">
      <alignment horizontal="center" vertical="center" wrapText="1"/>
    </xf>
    <xf numFmtId="49" fontId="4" fillId="2" borderId="0" xfId="3" applyNumberFormat="1" applyFont="1" applyFill="1" applyAlignment="1">
      <alignment horizontal="center" vertical="center" wrapText="1"/>
    </xf>
    <xf numFmtId="164" fontId="11" fillId="0" borderId="8" xfId="4" applyNumberFormat="1" applyFont="1" applyBorder="1" applyAlignment="1">
      <alignment horizontal="center" vertical="center" wrapText="1"/>
    </xf>
    <xf numFmtId="164" fontId="18" fillId="4" borderId="8" xfId="1" applyFont="1" applyFill="1" applyBorder="1" applyAlignment="1">
      <alignment horizontal="centerContinuous" vertical="center"/>
    </xf>
    <xf numFmtId="165" fontId="18" fillId="4" borderId="8" xfId="5" applyFont="1" applyFill="1" applyBorder="1" applyAlignment="1">
      <alignment horizontal="centerContinuous" vertical="center" wrapText="1"/>
    </xf>
    <xf numFmtId="165" fontId="8" fillId="4" borderId="8" xfId="5" applyFont="1" applyFill="1" applyBorder="1" applyAlignment="1">
      <alignment horizontal="centerContinuous" vertical="center"/>
    </xf>
    <xf numFmtId="49" fontId="21" fillId="0" borderId="8" xfId="4" applyNumberFormat="1" applyFont="1" applyBorder="1" applyAlignment="1">
      <alignment horizontal="center" vertical="center"/>
    </xf>
    <xf numFmtId="164" fontId="11" fillId="2" borderId="8" xfId="4" applyNumberFormat="1" applyFont="1" applyFill="1" applyBorder="1" applyAlignment="1">
      <alignment horizontal="center" vertical="center"/>
    </xf>
    <xf numFmtId="0" fontId="15" fillId="0" borderId="8" xfId="0" applyFont="1" applyBorder="1" applyAlignment="1">
      <alignment horizontal="center"/>
    </xf>
    <xf numFmtId="49" fontId="15" fillId="0" borderId="8" xfId="6" applyNumberFormat="1" applyFont="1" applyBorder="1" applyAlignment="1">
      <alignment horizontal="center" vertical="center"/>
    </xf>
    <xf numFmtId="164" fontId="15" fillId="0" borderId="8" xfId="4" applyNumberFormat="1" applyFont="1" applyBorder="1" applyAlignment="1">
      <alignment horizontal="center" vertical="center" wrapText="1"/>
    </xf>
    <xf numFmtId="164" fontId="17" fillId="0" borderId="8" xfId="4" applyNumberFormat="1" applyFont="1" applyBorder="1" applyAlignment="1">
      <alignment horizontal="center" vertical="center" wrapText="1"/>
    </xf>
    <xf numFmtId="164" fontId="17" fillId="0" borderId="8" xfId="1" applyFont="1" applyBorder="1" applyAlignment="1">
      <alignment horizontal="center" vertical="center" wrapText="1"/>
    </xf>
    <xf numFmtId="164" fontId="17" fillId="0" borderId="8" xfId="1" applyFont="1" applyBorder="1" applyAlignment="1">
      <alignment horizontal="center" vertical="center"/>
    </xf>
    <xf numFmtId="165" fontId="17" fillId="5" borderId="8" xfId="4" applyNumberFormat="1" applyFont="1" applyFill="1" applyBorder="1" applyAlignment="1">
      <alignment horizontal="center" vertical="center" wrapText="1"/>
    </xf>
    <xf numFmtId="164" fontId="17" fillId="0" borderId="18" xfId="12" applyNumberFormat="1" applyFont="1" applyBorder="1" applyAlignment="1">
      <alignment horizontal="left" vertical="center" wrapText="1"/>
    </xf>
    <xf numFmtId="164" fontId="17" fillId="0" borderId="19" xfId="12" applyNumberFormat="1" applyFont="1" applyBorder="1" applyAlignment="1">
      <alignment horizontal="left" vertical="center" wrapText="1"/>
    </xf>
    <xf numFmtId="164" fontId="21" fillId="0" borderId="8" xfId="4" applyNumberFormat="1" applyFont="1" applyBorder="1" applyAlignment="1">
      <alignment horizontal="center" vertical="center" wrapText="1"/>
    </xf>
    <xf numFmtId="164" fontId="15" fillId="2" borderId="12" xfId="4" applyNumberFormat="1" applyFont="1" applyFill="1" applyBorder="1" applyAlignment="1">
      <alignment horizontal="center" vertical="center" wrapText="1"/>
    </xf>
    <xf numFmtId="164" fontId="17" fillId="0" borderId="0" xfId="12" applyNumberFormat="1" applyFont="1" applyAlignment="1">
      <alignment horizontal="left" vertical="center" wrapText="1"/>
    </xf>
    <xf numFmtId="49" fontId="15" fillId="0" borderId="8" xfId="4" applyNumberFormat="1" applyFont="1" applyBorder="1" applyAlignment="1">
      <alignment horizontal="center" vertical="center"/>
    </xf>
    <xf numFmtId="164" fontId="15" fillId="5" borderId="7" xfId="1" applyFont="1" applyFill="1" applyBorder="1" applyAlignment="1">
      <alignment horizontal="center" vertical="center"/>
    </xf>
    <xf numFmtId="164" fontId="15" fillId="5" borderId="7" xfId="1" applyFont="1" applyFill="1" applyBorder="1" applyAlignment="1">
      <alignment horizontal="center" vertical="center" wrapText="1"/>
    </xf>
    <xf numFmtId="164" fontId="15" fillId="2" borderId="10" xfId="4" applyNumberFormat="1" applyFont="1" applyFill="1" applyBorder="1" applyAlignment="1">
      <alignment horizontal="center" vertical="center" wrapText="1"/>
    </xf>
    <xf numFmtId="165" fontId="15" fillId="5" borderId="2" xfId="4" applyNumberFormat="1" applyFont="1" applyFill="1" applyBorder="1" applyAlignment="1">
      <alignment horizontal="center" vertical="center" wrapText="1"/>
    </xf>
    <xf numFmtId="165" fontId="15" fillId="5" borderId="32" xfId="4" applyNumberFormat="1" applyFont="1" applyFill="1" applyBorder="1" applyAlignment="1">
      <alignment horizontal="center" vertical="center" wrapText="1"/>
    </xf>
    <xf numFmtId="164" fontId="19" fillId="7" borderId="15" xfId="1" applyFont="1" applyFill="1" applyBorder="1" applyAlignment="1">
      <alignment horizontal="centerContinuous" vertical="center"/>
    </xf>
    <xf numFmtId="164" fontId="19" fillId="7" borderId="7" xfId="1" applyFont="1" applyFill="1" applyBorder="1" applyAlignment="1">
      <alignment horizontal="centerContinuous" vertical="center"/>
    </xf>
    <xf numFmtId="164" fontId="10" fillId="5" borderId="7" xfId="1" applyFont="1" applyFill="1" applyBorder="1" applyAlignment="1">
      <alignment horizontal="center" vertical="center" wrapText="1"/>
    </xf>
    <xf numFmtId="164" fontId="10" fillId="0" borderId="7" xfId="1" applyFont="1" applyBorder="1" applyAlignment="1">
      <alignment horizontal="center" vertical="center"/>
    </xf>
    <xf numFmtId="164" fontId="11" fillId="0" borderId="7" xfId="1" applyFont="1" applyBorder="1" applyAlignment="1">
      <alignment horizontal="center" vertical="center"/>
    </xf>
    <xf numFmtId="165" fontId="20" fillId="4" borderId="33" xfId="5" applyFont="1" applyFill="1" applyBorder="1" applyAlignment="1">
      <alignment horizontal="centerContinuous" vertical="center"/>
    </xf>
    <xf numFmtId="165" fontId="14" fillId="4" borderId="33" xfId="5" applyFont="1" applyFill="1" applyBorder="1" applyAlignment="1">
      <alignment horizontal="centerContinuous" vertical="center"/>
    </xf>
    <xf numFmtId="165" fontId="15" fillId="0" borderId="34" xfId="4" applyNumberFormat="1" applyFont="1" applyBorder="1" applyAlignment="1">
      <alignment horizontal="center" vertical="center"/>
    </xf>
    <xf numFmtId="166" fontId="10" fillId="2" borderId="33" xfId="4" applyNumberFormat="1" applyFont="1" applyFill="1" applyBorder="1" applyAlignment="1">
      <alignment horizontal="center" vertical="center" wrapText="1"/>
    </xf>
    <xf numFmtId="164" fontId="15" fillId="5" borderId="30" xfId="1" applyFont="1" applyFill="1" applyBorder="1" applyAlignment="1">
      <alignment horizontal="center" vertical="center"/>
    </xf>
    <xf numFmtId="166" fontId="10" fillId="2" borderId="32" xfId="4" applyNumberFormat="1" applyFont="1" applyFill="1" applyBorder="1" applyAlignment="1">
      <alignment horizontal="center" vertical="center" wrapText="1"/>
    </xf>
    <xf numFmtId="164" fontId="15" fillId="5" borderId="33" xfId="1" applyFont="1" applyFill="1" applyBorder="1" applyAlignment="1">
      <alignment horizontal="center" vertical="center" wrapText="1"/>
    </xf>
    <xf numFmtId="164" fontId="15" fillId="5" borderId="33" xfId="1" applyFont="1" applyFill="1" applyBorder="1" applyAlignment="1">
      <alignment horizontal="center" vertical="center"/>
    </xf>
    <xf numFmtId="165" fontId="10" fillId="2" borderId="34" xfId="4" applyNumberFormat="1" applyFont="1" applyFill="1" applyBorder="1" applyAlignment="1">
      <alignment horizontal="center" vertical="center"/>
    </xf>
    <xf numFmtId="164" fontId="15" fillId="2" borderId="34" xfId="3" applyFont="1" applyFill="1" applyBorder="1" applyAlignment="1">
      <alignment horizontal="center" vertical="center" wrapText="1"/>
    </xf>
    <xf numFmtId="164" fontId="10" fillId="2" borderId="34" xfId="4" applyNumberFormat="1" applyFont="1" applyFill="1" applyBorder="1" applyAlignment="1">
      <alignment horizontal="center" vertical="center" wrapText="1"/>
    </xf>
    <xf numFmtId="164" fontId="18" fillId="4" borderId="33" xfId="1" applyFont="1" applyFill="1" applyBorder="1" applyAlignment="1">
      <alignment horizontal="centerContinuous" vertical="center"/>
    </xf>
    <xf numFmtId="166" fontId="10" fillId="2" borderId="33" xfId="5" applyNumberFormat="1" applyFont="1" applyFill="1" applyBorder="1" applyAlignment="1">
      <alignment horizontal="center" vertical="center"/>
    </xf>
    <xf numFmtId="164" fontId="11" fillId="0" borderId="6" xfId="3" applyFont="1" applyBorder="1" applyAlignment="1">
      <alignment horizontal="left" vertical="center" wrapText="1"/>
    </xf>
    <xf numFmtId="164" fontId="10" fillId="2" borderId="34" xfId="3" applyFont="1" applyFill="1" applyBorder="1" applyAlignment="1">
      <alignment horizontal="center" vertical="center" wrapText="1"/>
    </xf>
    <xf numFmtId="164" fontId="10" fillId="2" borderId="11" xfId="3" applyFont="1" applyFill="1" applyBorder="1" applyAlignment="1">
      <alignment horizontal="center" vertical="center" wrapText="1"/>
    </xf>
    <xf numFmtId="164" fontId="15" fillId="0" borderId="0" xfId="3" applyFont="1" applyAlignment="1">
      <alignment horizontal="left" vertical="center" wrapText="1"/>
    </xf>
    <xf numFmtId="164" fontId="13" fillId="4" borderId="33" xfId="1" applyFont="1" applyFill="1" applyBorder="1" applyAlignment="1">
      <alignment horizontal="centerContinuous" vertical="center"/>
    </xf>
    <xf numFmtId="165" fontId="15" fillId="5" borderId="33" xfId="4" applyNumberFormat="1" applyFont="1" applyFill="1" applyBorder="1" applyAlignment="1">
      <alignment horizontal="center" vertical="center" wrapText="1"/>
    </xf>
    <xf numFmtId="164" fontId="17" fillId="2" borderId="8" xfId="4" applyNumberFormat="1" applyFont="1" applyFill="1" applyBorder="1" applyAlignment="1">
      <alignment horizontal="center" vertical="center"/>
    </xf>
    <xf numFmtId="166" fontId="17" fillId="2" borderId="8" xfId="4" applyNumberFormat="1" applyFont="1" applyFill="1" applyBorder="1" applyAlignment="1">
      <alignment horizontal="center" vertical="center" wrapText="1"/>
    </xf>
    <xf numFmtId="164" fontId="17" fillId="2" borderId="8" xfId="4" applyNumberFormat="1" applyFont="1" applyFill="1" applyBorder="1" applyAlignment="1">
      <alignment horizontal="center" vertical="center" wrapText="1"/>
    </xf>
    <xf numFmtId="166" fontId="17" fillId="2" borderId="33" xfId="4" applyNumberFormat="1" applyFont="1" applyFill="1" applyBorder="1" applyAlignment="1">
      <alignment horizontal="center" vertical="center" wrapText="1"/>
    </xf>
    <xf numFmtId="164" fontId="17" fillId="0" borderId="0" xfId="3" applyFont="1" applyAlignment="1">
      <alignment horizontal="left" vertical="center" wrapText="1"/>
    </xf>
    <xf numFmtId="165" fontId="15" fillId="2" borderId="34" xfId="4" applyNumberFormat="1" applyFont="1" applyFill="1" applyBorder="1" applyAlignment="1">
      <alignment horizontal="center" vertical="center"/>
    </xf>
    <xf numFmtId="49" fontId="15" fillId="2" borderId="8" xfId="4" applyNumberFormat="1" applyFont="1" applyFill="1" applyBorder="1" applyAlignment="1">
      <alignment horizontal="center" vertical="center"/>
    </xf>
    <xf numFmtId="165" fontId="15" fillId="2" borderId="8" xfId="4" applyNumberFormat="1" applyFont="1" applyFill="1" applyBorder="1" applyAlignment="1">
      <alignment horizontal="center" vertical="center"/>
    </xf>
    <xf numFmtId="164" fontId="10" fillId="2" borderId="8" xfId="3" applyFont="1" applyFill="1" applyBorder="1" applyAlignment="1">
      <alignment horizontal="center" vertical="center"/>
    </xf>
    <xf numFmtId="164" fontId="24" fillId="0" borderId="0" xfId="1" applyFont="1">
      <alignment vertical="center"/>
    </xf>
    <xf numFmtId="164" fontId="25" fillId="0" borderId="0" xfId="1" applyFont="1">
      <alignment vertical="center"/>
    </xf>
    <xf numFmtId="164" fontId="26" fillId="0" borderId="0" xfId="1" applyFont="1" applyAlignment="1">
      <alignment horizontal="center"/>
    </xf>
    <xf numFmtId="164" fontId="24" fillId="0" borderId="0" xfId="1" applyFont="1" applyAlignment="1">
      <alignment horizontal="center" vertical="center"/>
    </xf>
    <xf numFmtId="164" fontId="25" fillId="2" borderId="0" xfId="1" applyFont="1" applyFill="1">
      <alignment vertical="center"/>
    </xf>
    <xf numFmtId="164" fontId="24" fillId="2" borderId="0" xfId="1" applyFont="1" applyFill="1">
      <alignment vertical="center"/>
    </xf>
    <xf numFmtId="164" fontId="27" fillId="0" borderId="0" xfId="1" applyFont="1" applyAlignment="1">
      <alignment horizontal="center" vertical="center"/>
    </xf>
    <xf numFmtId="164" fontId="26" fillId="2" borderId="0" xfId="1" applyFont="1" applyFill="1">
      <alignment vertical="center"/>
    </xf>
    <xf numFmtId="164" fontId="28" fillId="0" borderId="0" xfId="1" applyFont="1" applyAlignment="1">
      <alignment horizontal="center" vertical="center" wrapText="1"/>
    </xf>
    <xf numFmtId="164" fontId="27" fillId="0" borderId="0" xfId="1" applyFont="1">
      <alignment vertical="center"/>
    </xf>
    <xf numFmtId="49" fontId="24" fillId="0" borderId="0" xfId="1" applyNumberFormat="1" applyFont="1">
      <alignment vertical="center"/>
    </xf>
    <xf numFmtId="164" fontId="25" fillId="0" borderId="0" xfId="1" applyFont="1" applyAlignment="1">
      <alignment horizontal="center" vertical="center"/>
    </xf>
    <xf numFmtId="164" fontId="14" fillId="4" borderId="33" xfId="1" applyFont="1" applyFill="1" applyBorder="1" applyAlignment="1">
      <alignment horizontal="centerContinuous" vertical="center"/>
    </xf>
    <xf numFmtId="164" fontId="10" fillId="0" borderId="33" xfId="11" applyNumberFormat="1" applyFont="1" applyBorder="1" applyAlignment="1">
      <alignment horizontal="center" vertical="center"/>
    </xf>
    <xf numFmtId="164" fontId="24" fillId="2" borderId="0" xfId="1" applyFont="1" applyFill="1" applyAlignment="1">
      <alignment horizontal="center" vertical="center"/>
    </xf>
    <xf numFmtId="49" fontId="24" fillId="2" borderId="0" xfId="1" applyNumberFormat="1" applyFont="1" applyFill="1">
      <alignment vertical="center"/>
    </xf>
    <xf numFmtId="164" fontId="10" fillId="5" borderId="33" xfId="1" applyFont="1" applyFill="1" applyBorder="1" applyAlignment="1">
      <alignment horizontal="center" vertical="center"/>
    </xf>
    <xf numFmtId="164" fontId="10" fillId="8" borderId="33" xfId="1" applyFont="1" applyFill="1" applyBorder="1" applyAlignment="1">
      <alignment horizontal="center" vertical="center" wrapText="1"/>
    </xf>
    <xf numFmtId="164" fontId="10" fillId="2" borderId="33" xfId="11" applyNumberFormat="1" applyFont="1" applyFill="1" applyBorder="1" applyAlignment="1">
      <alignment horizontal="center" vertical="center"/>
    </xf>
    <xf numFmtId="49" fontId="24" fillId="2" borderId="0" xfId="1" applyNumberFormat="1" applyFont="1" applyFill="1" applyAlignment="1">
      <alignment horizontal="center" vertical="center"/>
    </xf>
    <xf numFmtId="164" fontId="29" fillId="0" borderId="0" xfId="1" applyFont="1" applyAlignment="1">
      <alignment horizontal="left" vertical="center"/>
    </xf>
    <xf numFmtId="164" fontId="15" fillId="2" borderId="33" xfId="11" applyNumberFormat="1" applyFont="1" applyFill="1" applyBorder="1" applyAlignment="1">
      <alignment horizontal="center" vertical="center"/>
    </xf>
    <xf numFmtId="164" fontId="24" fillId="0" borderId="0" xfId="1" applyFont="1" applyAlignment="1">
      <alignment horizontal="left" vertical="center"/>
    </xf>
    <xf numFmtId="164" fontId="25" fillId="2" borderId="0" xfId="1" applyFont="1" applyFill="1" applyAlignment="1">
      <alignment horizontal="center" vertical="center"/>
    </xf>
    <xf numFmtId="164" fontId="15" fillId="2" borderId="34" xfId="4" applyNumberFormat="1" applyFont="1" applyFill="1" applyBorder="1" applyAlignment="1">
      <alignment horizontal="center" vertical="center" wrapText="1"/>
    </xf>
    <xf numFmtId="164" fontId="15" fillId="0" borderId="33" xfId="11" applyNumberFormat="1" applyFont="1" applyBorder="1" applyAlignment="1">
      <alignment horizontal="center" vertical="center"/>
    </xf>
    <xf numFmtId="164" fontId="30" fillId="0" borderId="0" xfId="1" applyFont="1" applyAlignment="1">
      <alignment horizontal="center" vertical="center"/>
    </xf>
    <xf numFmtId="164" fontId="10" fillId="2" borderId="33" xfId="1" applyFont="1" applyFill="1" applyBorder="1" applyAlignment="1">
      <alignment horizontal="center" vertical="center" wrapText="1"/>
    </xf>
    <xf numFmtId="164" fontId="15" fillId="0" borderId="34" xfId="3" applyFont="1" applyBorder="1" applyAlignment="1">
      <alignment horizontal="center" vertical="center" wrapText="1"/>
    </xf>
    <xf numFmtId="166" fontId="15" fillId="2" borderId="33" xfId="4" applyNumberFormat="1" applyFont="1" applyFill="1" applyBorder="1" applyAlignment="1">
      <alignment horizontal="center" vertical="center" wrapText="1"/>
    </xf>
    <xf numFmtId="164" fontId="19" fillId="7" borderId="33" xfId="1" applyFont="1" applyFill="1" applyBorder="1" applyAlignment="1">
      <alignment horizontal="centerContinuous" vertical="center"/>
    </xf>
    <xf numFmtId="164" fontId="10" fillId="5" borderId="33" xfId="1" applyFont="1" applyFill="1" applyBorder="1" applyAlignment="1">
      <alignment horizontal="center" vertical="center" wrapText="1"/>
    </xf>
    <xf numFmtId="164" fontId="24" fillId="0" borderId="33" xfId="1" applyFont="1" applyBorder="1" applyAlignment="1">
      <alignment horizontal="center" vertical="center"/>
    </xf>
    <xf numFmtId="164" fontId="25" fillId="0" borderId="25" xfId="1" applyFont="1" applyBorder="1" applyAlignment="1">
      <alignment horizontal="center" vertical="center"/>
    </xf>
    <xf numFmtId="164" fontId="10" fillId="0" borderId="33" xfId="1" applyFont="1" applyBorder="1" applyAlignment="1">
      <alignment horizontal="center" vertical="center"/>
    </xf>
    <xf numFmtId="0" fontId="15" fillId="0" borderId="34" xfId="0" applyFont="1" applyBorder="1" applyAlignment="1">
      <alignment horizontal="center" wrapText="1"/>
    </xf>
    <xf numFmtId="164" fontId="11" fillId="0" borderId="33" xfId="1" applyFont="1" applyBorder="1" applyAlignment="1">
      <alignment horizontal="center" vertical="center"/>
    </xf>
    <xf numFmtId="164" fontId="11" fillId="0" borderId="33" xfId="3" applyFont="1" applyBorder="1" applyAlignment="1">
      <alignment horizontal="center" vertical="center" wrapText="1"/>
    </xf>
    <xf numFmtId="164" fontId="10" fillId="0" borderId="33" xfId="4" applyNumberFormat="1" applyFont="1" applyBorder="1" applyAlignment="1">
      <alignment horizontal="center" vertical="center" wrapText="1"/>
    </xf>
    <xf numFmtId="164" fontId="31" fillId="0" borderId="0" xfId="3" applyFont="1" applyAlignment="1">
      <alignment horizontal="center" vertical="center" wrapText="1"/>
    </xf>
    <xf numFmtId="1" fontId="31" fillId="0" borderId="0" xfId="3" applyNumberFormat="1" applyFont="1" applyAlignment="1">
      <alignment horizontal="center" vertical="center" wrapText="1"/>
    </xf>
    <xf numFmtId="0" fontId="31" fillId="0" borderId="0" xfId="4" applyFont="1" applyBorder="1" applyAlignment="1">
      <alignment horizontal="center" vertical="center"/>
    </xf>
    <xf numFmtId="164" fontId="26" fillId="2" borderId="0" xfId="3" applyFont="1" applyFill="1" applyAlignment="1">
      <alignment horizontal="center" vertical="center" wrapText="1"/>
    </xf>
    <xf numFmtId="164" fontId="26" fillId="2" borderId="0" xfId="1" applyFont="1" applyFill="1" applyAlignment="1">
      <alignment horizontal="center" vertical="center"/>
    </xf>
    <xf numFmtId="165" fontId="18" fillId="4" borderId="33" xfId="5" applyFont="1" applyFill="1" applyBorder="1" applyAlignment="1">
      <alignment horizontal="centerContinuous" vertical="center"/>
    </xf>
    <xf numFmtId="49" fontId="25" fillId="0" borderId="0" xfId="1" applyNumberFormat="1" applyFont="1">
      <alignment vertical="center"/>
    </xf>
    <xf numFmtId="165" fontId="18" fillId="4" borderId="33" xfId="5" applyFont="1" applyFill="1" applyBorder="1" applyAlignment="1">
      <alignment horizontal="centerContinuous" vertical="center" wrapText="1"/>
    </xf>
    <xf numFmtId="165" fontId="8" fillId="4" borderId="33" xfId="5" applyFont="1" applyFill="1" applyBorder="1" applyAlignment="1">
      <alignment horizontal="centerContinuous" vertical="center"/>
    </xf>
    <xf numFmtId="165" fontId="24" fillId="5" borderId="33" xfId="4" applyNumberFormat="1" applyFont="1" applyFill="1" applyBorder="1" applyAlignment="1">
      <alignment horizontal="center" vertical="center" wrapText="1"/>
    </xf>
    <xf numFmtId="164" fontId="15" fillId="2" borderId="33" xfId="4" applyNumberFormat="1" applyFont="1" applyFill="1" applyBorder="1" applyAlignment="1">
      <alignment horizontal="center" vertical="center"/>
    </xf>
    <xf numFmtId="164" fontId="11" fillId="2" borderId="33" xfId="4" applyNumberFormat="1" applyFont="1" applyFill="1" applyBorder="1" applyAlignment="1">
      <alignment horizontal="center" vertical="center"/>
    </xf>
    <xf numFmtId="1" fontId="29" fillId="0" borderId="0" xfId="4" applyNumberFormat="1" applyFont="1" applyBorder="1" applyAlignment="1">
      <alignment horizontal="center" vertical="center"/>
    </xf>
    <xf numFmtId="1" fontId="32" fillId="0" borderId="0" xfId="8" applyNumberFormat="1" applyFont="1" applyAlignment="1">
      <alignment horizontal="center" vertical="center"/>
    </xf>
    <xf numFmtId="49" fontId="32" fillId="0" borderId="4" xfId="8" applyNumberFormat="1" applyFont="1" applyBorder="1" applyAlignment="1">
      <alignment horizontal="center" vertical="center"/>
    </xf>
    <xf numFmtId="0" fontId="15" fillId="0" borderId="34" xfId="7" applyFont="1" applyBorder="1" applyAlignment="1">
      <alignment horizontal="center" vertical="center"/>
    </xf>
    <xf numFmtId="164" fontId="10" fillId="0" borderId="33" xfId="4" applyNumberFormat="1" applyFont="1" applyBorder="1" applyAlignment="1">
      <alignment horizontal="center" vertical="center"/>
    </xf>
    <xf numFmtId="164" fontId="10" fillId="2" borderId="33" xfId="4" applyNumberFormat="1" applyFont="1" applyFill="1" applyBorder="1" applyAlignment="1">
      <alignment horizontal="center" vertical="center" wrapText="1"/>
    </xf>
    <xf numFmtId="49" fontId="32" fillId="0" borderId="0" xfId="8" applyNumberFormat="1" applyFont="1" applyAlignment="1">
      <alignment horizontal="center" vertical="center"/>
    </xf>
    <xf numFmtId="164" fontId="17" fillId="0" borderId="33" xfId="1" applyFont="1" applyBorder="1" applyAlignment="1">
      <alignment horizontal="center" vertical="center"/>
    </xf>
    <xf numFmtId="164" fontId="31" fillId="0" borderId="0" xfId="1" applyFont="1" applyAlignment="1">
      <alignment horizontal="center" vertical="center"/>
    </xf>
    <xf numFmtId="49" fontId="31" fillId="0" borderId="0" xfId="1" applyNumberFormat="1" applyFont="1">
      <alignment vertical="center"/>
    </xf>
    <xf numFmtId="164" fontId="31" fillId="0" borderId="0" xfId="1" applyFont="1">
      <alignment vertical="center"/>
    </xf>
    <xf numFmtId="164" fontId="17" fillId="5" borderId="33" xfId="1" applyFont="1" applyFill="1" applyBorder="1" applyAlignment="1">
      <alignment horizontal="center" vertical="center" wrapText="1"/>
    </xf>
    <xf numFmtId="164" fontId="15" fillId="0" borderId="33" xfId="1" applyFont="1" applyBorder="1" applyAlignment="1">
      <alignment horizontal="center" vertical="center"/>
    </xf>
    <xf numFmtId="165" fontId="15" fillId="5" borderId="33" xfId="4" applyNumberFormat="1" applyFont="1" applyFill="1" applyBorder="1" applyAlignment="1">
      <alignment horizontal="center" vertical="center"/>
    </xf>
    <xf numFmtId="164" fontId="28" fillId="0" borderId="0" xfId="1" applyFont="1" applyAlignment="1">
      <alignment vertical="center" wrapText="1"/>
    </xf>
    <xf numFmtId="164" fontId="15" fillId="0" borderId="34" xfId="0" applyNumberFormat="1" applyFont="1" applyBorder="1" applyAlignment="1">
      <alignment horizontal="center" wrapText="1"/>
    </xf>
    <xf numFmtId="164" fontId="15" fillId="0" borderId="33" xfId="4" applyNumberFormat="1" applyFont="1" applyBorder="1" applyAlignment="1">
      <alignment horizontal="center" vertical="center" wrapText="1"/>
    </xf>
    <xf numFmtId="164" fontId="10" fillId="2" borderId="11" xfId="3" applyFont="1" applyFill="1" applyBorder="1" applyAlignment="1">
      <alignment horizontal="center" vertical="center"/>
    </xf>
    <xf numFmtId="164" fontId="33" fillId="2" borderId="8" xfId="4" applyNumberFormat="1" applyFont="1" applyFill="1" applyBorder="1" applyAlignment="1">
      <alignment horizontal="center" vertical="center"/>
    </xf>
    <xf numFmtId="164" fontId="33" fillId="2" borderId="8" xfId="3" applyFont="1" applyFill="1" applyBorder="1" applyAlignment="1">
      <alignment horizontal="center" vertical="center" wrapText="1"/>
    </xf>
    <xf numFmtId="164" fontId="29" fillId="2" borderId="0" xfId="1" applyFont="1" applyFill="1">
      <alignment vertical="center"/>
    </xf>
    <xf numFmtId="164" fontId="29" fillId="2" borderId="0" xfId="1" applyFont="1" applyFill="1" applyAlignment="1">
      <alignment horizontal="center" vertical="center"/>
    </xf>
    <xf numFmtId="164" fontId="33" fillId="2" borderId="8" xfId="4" applyNumberFormat="1" applyFont="1" applyFill="1" applyBorder="1" applyAlignment="1">
      <alignment horizontal="center" vertical="center" wrapText="1"/>
    </xf>
    <xf numFmtId="49" fontId="10" fillId="2" borderId="8" xfId="4" applyNumberFormat="1" applyFont="1" applyFill="1" applyBorder="1" applyAlignment="1">
      <alignment horizontal="center" vertical="center"/>
    </xf>
    <xf numFmtId="164" fontId="10" fillId="2" borderId="8" xfId="4" quotePrefix="1" applyNumberFormat="1" applyFont="1" applyFill="1" applyBorder="1" applyAlignment="1">
      <alignment horizontal="center" vertical="center" wrapText="1"/>
    </xf>
    <xf numFmtId="164" fontId="14" fillId="4" borderId="7" xfId="1" applyFont="1" applyFill="1" applyBorder="1" applyAlignment="1">
      <alignment horizontal="centerContinuous" vertical="center"/>
    </xf>
    <xf numFmtId="164" fontId="10" fillId="2" borderId="12" xfId="3" applyFont="1" applyFill="1" applyBorder="1" applyAlignment="1">
      <alignment horizontal="center" vertical="center" wrapText="1"/>
    </xf>
    <xf numFmtId="0" fontId="15" fillId="0" borderId="11" xfId="0" applyFont="1" applyBorder="1" applyAlignment="1">
      <alignment horizontal="center" vertical="center" wrapText="1"/>
    </xf>
    <xf numFmtId="0" fontId="10" fillId="0" borderId="11" xfId="0" applyFont="1" applyBorder="1" applyAlignment="1">
      <alignment horizontal="center" vertical="center" wrapText="1"/>
    </xf>
    <xf numFmtId="165" fontId="15" fillId="5" borderId="9" xfId="4" applyNumberFormat="1" applyFont="1" applyFill="1" applyBorder="1" applyAlignment="1">
      <alignment horizontal="center" vertical="center"/>
    </xf>
    <xf numFmtId="164" fontId="34" fillId="0" borderId="0" xfId="1" applyFont="1" applyAlignment="1">
      <alignment horizontal="center" vertical="center"/>
    </xf>
    <xf numFmtId="164" fontId="34" fillId="0" borderId="0" xfId="1" applyFont="1">
      <alignment vertical="center"/>
    </xf>
    <xf numFmtId="164" fontId="29" fillId="2" borderId="33" xfId="1" applyFont="1" applyFill="1" applyBorder="1" applyAlignment="1">
      <alignment horizontal="center" vertical="center"/>
    </xf>
    <xf numFmtId="164" fontId="33" fillId="2" borderId="34" xfId="4" applyNumberFormat="1" applyFont="1" applyFill="1" applyBorder="1" applyAlignment="1">
      <alignment horizontal="center" vertical="center" wrapText="1"/>
    </xf>
    <xf numFmtId="164" fontId="33" fillId="2" borderId="8" xfId="4" quotePrefix="1" applyNumberFormat="1" applyFont="1" applyFill="1" applyBorder="1" applyAlignment="1">
      <alignment horizontal="center" vertical="center" wrapText="1"/>
    </xf>
    <xf numFmtId="164" fontId="33" fillId="0" borderId="8" xfId="11" applyNumberFormat="1" applyFont="1" applyBorder="1" applyAlignment="1">
      <alignment horizontal="center" vertical="center"/>
    </xf>
    <xf numFmtId="164" fontId="33" fillId="0" borderId="33" xfId="11" applyNumberFormat="1" applyFont="1" applyBorder="1" applyAlignment="1">
      <alignment horizontal="center" vertical="center"/>
    </xf>
    <xf numFmtId="164" fontId="33" fillId="2" borderId="8" xfId="11" applyNumberFormat="1" applyFont="1" applyFill="1" applyBorder="1" applyAlignment="1">
      <alignment horizontal="center" vertical="center"/>
    </xf>
    <xf numFmtId="49" fontId="15" fillId="0" borderId="11" xfId="3" applyNumberFormat="1" applyFont="1" applyBorder="1" applyAlignment="1">
      <alignment horizontal="center" vertical="center" wrapText="1"/>
    </xf>
    <xf numFmtId="0" fontId="0" fillId="0" borderId="0" xfId="0"/>
    <xf numFmtId="0" fontId="35" fillId="9" borderId="8" xfId="0" applyFont="1" applyFill="1" applyBorder="1" applyAlignment="1"/>
    <xf numFmtId="0" fontId="35" fillId="9" borderId="8" xfId="0" applyFont="1" applyFill="1" applyBorder="1" applyAlignment="1">
      <alignment horizontal="center"/>
    </xf>
    <xf numFmtId="167" fontId="35" fillId="9" borderId="8" xfId="0" applyNumberFormat="1" applyFont="1" applyFill="1" applyBorder="1" applyAlignment="1">
      <alignment horizontal="center"/>
    </xf>
    <xf numFmtId="167" fontId="35" fillId="9" borderId="8" xfId="0" applyNumberFormat="1" applyFont="1" applyFill="1" applyBorder="1" applyAlignment="1">
      <alignment horizontal="center" vertical="center"/>
    </xf>
    <xf numFmtId="0" fontId="36" fillId="0" borderId="8" xfId="0" applyFont="1" applyFill="1" applyBorder="1" applyAlignment="1">
      <alignment horizontal="center" vertical="center"/>
    </xf>
    <xf numFmtId="0" fontId="37" fillId="0" borderId="8" xfId="0" applyFont="1" applyFill="1" applyBorder="1" applyAlignment="1">
      <alignment horizontal="center" vertical="center"/>
    </xf>
    <xf numFmtId="16" fontId="38" fillId="0" borderId="8" xfId="0" applyNumberFormat="1" applyFont="1" applyFill="1" applyBorder="1" applyAlignment="1">
      <alignment horizontal="center" vertical="center"/>
    </xf>
    <xf numFmtId="0" fontId="39" fillId="0" borderId="8" xfId="0" applyFont="1" applyFill="1" applyBorder="1" applyAlignment="1">
      <alignment horizontal="center" vertical="center"/>
    </xf>
    <xf numFmtId="0" fontId="0" fillId="0" borderId="0" xfId="0" applyFont="1" applyFill="1" applyAlignment="1">
      <alignment wrapText="1"/>
    </xf>
    <xf numFmtId="16" fontId="40" fillId="0" borderId="8" xfId="0" applyNumberFormat="1" applyFont="1" applyFill="1" applyBorder="1" applyAlignment="1">
      <alignment horizontal="center" vertical="center"/>
    </xf>
    <xf numFmtId="16" fontId="40" fillId="0" borderId="8" xfId="0" applyNumberFormat="1" applyFont="1" applyBorder="1" applyAlignment="1">
      <alignment horizontal="center" vertical="center"/>
    </xf>
    <xf numFmtId="49" fontId="41" fillId="0" borderId="8" xfId="0" applyNumberFormat="1" applyFont="1" applyFill="1" applyBorder="1" applyAlignment="1">
      <alignment horizontal="center" vertical="center" wrapText="1"/>
    </xf>
    <xf numFmtId="0" fontId="0" fillId="2" borderId="0" xfId="0" applyFont="1" applyFill="1" applyAlignment="1"/>
    <xf numFmtId="16" fontId="38" fillId="0" borderId="8" xfId="0" applyNumberFormat="1" applyFont="1" applyBorder="1" applyAlignment="1">
      <alignment horizontal="center" vertical="center"/>
    </xf>
    <xf numFmtId="0" fontId="2" fillId="0" borderId="0" xfId="0" applyFont="1" applyFill="1" applyBorder="1" applyAlignment="1">
      <alignment horizontal="center" vertical="center" wrapText="1"/>
    </xf>
    <xf numFmtId="0" fontId="36" fillId="0" borderId="0" xfId="0" applyFont="1" applyFill="1" applyBorder="1" applyAlignment="1">
      <alignment horizontal="center" vertical="center"/>
    </xf>
    <xf numFmtId="0" fontId="37" fillId="0" borderId="0" xfId="0" applyFont="1" applyFill="1" applyBorder="1" applyAlignment="1">
      <alignment horizontal="center" vertical="center"/>
    </xf>
    <xf numFmtId="16" fontId="38" fillId="0" borderId="0" xfId="0" applyNumberFormat="1" applyFont="1" applyBorder="1" applyAlignment="1">
      <alignment horizontal="center" vertical="center"/>
    </xf>
    <xf numFmtId="0" fontId="39" fillId="0" borderId="0" xfId="0" applyFont="1" applyFill="1" applyBorder="1" applyAlignment="1">
      <alignment horizontal="center" vertical="center"/>
    </xf>
    <xf numFmtId="0" fontId="0" fillId="2" borderId="0" xfId="0" applyFont="1" applyFill="1" applyBorder="1" applyAlignment="1">
      <alignment horizontal="center" wrapText="1"/>
    </xf>
    <xf numFmtId="0" fontId="2" fillId="2" borderId="0" xfId="0" applyFont="1" applyFill="1" applyAlignment="1">
      <alignment horizontal="center" vertical="center" wrapText="1"/>
    </xf>
    <xf numFmtId="0" fontId="42" fillId="0" borderId="0" xfId="0" applyFont="1" applyFill="1" applyAlignment="1">
      <alignment horizontal="center" vertical="center"/>
    </xf>
    <xf numFmtId="0" fontId="38" fillId="0" borderId="0" xfId="0" applyFont="1" applyFill="1" applyAlignment="1">
      <alignment horizontal="center" vertical="center"/>
    </xf>
    <xf numFmtId="167" fontId="0" fillId="0" borderId="0" xfId="0" applyNumberFormat="1" applyFont="1" applyFill="1" applyAlignment="1">
      <alignment horizontal="center"/>
    </xf>
    <xf numFmtId="49" fontId="41" fillId="0" borderId="0" xfId="0" applyNumberFormat="1" applyFont="1" applyFill="1" applyAlignment="1">
      <alignment horizontal="center" vertical="center" wrapText="1"/>
    </xf>
    <xf numFmtId="0" fontId="0" fillId="2" borderId="0" xfId="0" applyFont="1" applyFill="1" applyAlignment="1">
      <alignment horizontal="center" vertical="center" wrapText="1"/>
    </xf>
    <xf numFmtId="166" fontId="43" fillId="9" borderId="0" xfId="0" applyNumberFormat="1" applyFont="1" applyFill="1" applyAlignment="1"/>
    <xf numFmtId="0" fontId="44" fillId="0" borderId="0" xfId="0" applyFont="1"/>
    <xf numFmtId="166" fontId="45" fillId="0" borderId="0" xfId="0" applyNumberFormat="1" applyFont="1" applyFill="1" applyAlignment="1"/>
    <xf numFmtId="166" fontId="46" fillId="0" borderId="0" xfId="0" applyNumberFormat="1" applyFont="1" applyFill="1" applyAlignment="1"/>
    <xf numFmtId="167" fontId="35" fillId="9" borderId="7" xfId="0" applyNumberFormat="1" applyFont="1" applyFill="1" applyBorder="1" applyAlignment="1">
      <alignment horizontal="center"/>
    </xf>
    <xf numFmtId="167" fontId="35" fillId="9" borderId="11" xfId="0" applyNumberFormat="1" applyFont="1" applyFill="1" applyBorder="1" applyAlignment="1">
      <alignment horizontal="center"/>
    </xf>
    <xf numFmtId="0" fontId="2"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2" fillId="0" borderId="8" xfId="0" applyFont="1" applyFill="1" applyBorder="1" applyAlignment="1">
      <alignment horizontal="center" vertical="center" wrapText="1"/>
    </xf>
    <xf numFmtId="165" fontId="11" fillId="5" borderId="8" xfId="4" applyNumberFormat="1" applyFont="1" applyFill="1" applyBorder="1" applyAlignment="1">
      <alignment horizontal="center" vertical="center"/>
    </xf>
    <xf numFmtId="165" fontId="11" fillId="5" borderId="9" xfId="4" applyNumberFormat="1" applyFont="1" applyFill="1" applyBorder="1" applyAlignment="1">
      <alignment horizontal="center" vertical="center"/>
    </xf>
    <xf numFmtId="165" fontId="15" fillId="5" borderId="8" xfId="4" applyNumberFormat="1" applyFont="1" applyFill="1" applyBorder="1" applyAlignment="1">
      <alignment horizontal="center" vertical="center" wrapText="1"/>
    </xf>
    <xf numFmtId="164" fontId="11" fillId="0" borderId="37" xfId="3" applyFont="1" applyBorder="1" applyAlignment="1">
      <alignment vertical="center" wrapText="1"/>
    </xf>
    <xf numFmtId="164" fontId="11" fillId="0" borderId="34" xfId="3" applyFont="1" applyBorder="1" applyAlignment="1">
      <alignment vertical="center" wrapText="1"/>
    </xf>
    <xf numFmtId="164" fontId="11" fillId="0" borderId="31" xfId="3" applyFont="1" applyBorder="1" applyAlignment="1">
      <alignment vertical="center" wrapText="1"/>
    </xf>
    <xf numFmtId="164" fontId="12" fillId="4" borderId="21" xfId="1" applyFont="1" applyFill="1" applyBorder="1" applyAlignment="1">
      <alignment horizontal="center" vertical="center" wrapText="1"/>
    </xf>
    <xf numFmtId="165" fontId="15" fillId="5" borderId="34" xfId="4" applyNumberFormat="1" applyFont="1" applyFill="1" applyBorder="1" applyAlignment="1">
      <alignment horizontal="center" vertical="center"/>
    </xf>
    <xf numFmtId="165" fontId="15" fillId="5" borderId="14" xfId="4" applyNumberFormat="1" applyFont="1" applyFill="1" applyBorder="1" applyAlignment="1">
      <alignment horizontal="center" vertical="center"/>
    </xf>
    <xf numFmtId="49" fontId="15" fillId="5" borderId="8" xfId="4" applyNumberFormat="1" applyFont="1" applyFill="1" applyBorder="1" applyAlignment="1">
      <alignment horizontal="center" vertical="center"/>
    </xf>
    <xf numFmtId="49" fontId="15" fillId="5" borderId="9" xfId="4" applyNumberFormat="1" applyFont="1" applyFill="1" applyBorder="1" applyAlignment="1">
      <alignment horizontal="center" vertical="center"/>
    </xf>
    <xf numFmtId="165" fontId="15" fillId="5" borderId="8" xfId="4" applyNumberFormat="1" applyFont="1" applyFill="1" applyBorder="1" applyAlignment="1">
      <alignment horizontal="center" vertical="center"/>
    </xf>
    <xf numFmtId="165" fontId="15" fillId="5" borderId="9" xfId="4" applyNumberFormat="1" applyFont="1" applyFill="1" applyBorder="1" applyAlignment="1">
      <alignment horizontal="center" vertical="center"/>
    </xf>
    <xf numFmtId="164" fontId="11" fillId="0" borderId="35" xfId="3" applyFont="1" applyBorder="1" applyAlignment="1">
      <alignment vertical="center" wrapText="1"/>
    </xf>
    <xf numFmtId="164" fontId="11" fillId="0" borderId="36" xfId="3" applyFont="1" applyBorder="1" applyAlignment="1">
      <alignment vertical="center" wrapText="1"/>
    </xf>
    <xf numFmtId="164" fontId="15" fillId="0" borderId="12" xfId="3" applyFont="1" applyBorder="1" applyAlignment="1">
      <alignment horizontal="left" vertical="center" wrapText="1"/>
    </xf>
    <xf numFmtId="164" fontId="15" fillId="0" borderId="39" xfId="3" applyFont="1" applyBorder="1" applyAlignment="1">
      <alignment horizontal="left" vertical="center" wrapText="1"/>
    </xf>
    <xf numFmtId="164" fontId="15" fillId="0" borderId="31" xfId="3" applyFont="1" applyBorder="1" applyAlignment="1">
      <alignment horizontal="left" vertical="center" wrapText="1"/>
    </xf>
    <xf numFmtId="164" fontId="15" fillId="0" borderId="13" xfId="3" applyFont="1" applyBorder="1" applyAlignment="1">
      <alignment horizontal="left" vertical="center" wrapText="1"/>
    </xf>
    <xf numFmtId="164" fontId="15" fillId="0" borderId="38" xfId="3" applyFont="1" applyBorder="1" applyAlignment="1">
      <alignment horizontal="left" vertical="center" wrapText="1"/>
    </xf>
    <xf numFmtId="164" fontId="23" fillId="4" borderId="21" xfId="1" applyFont="1" applyFill="1" applyBorder="1" applyAlignment="1">
      <alignment horizontal="center" vertical="center"/>
    </xf>
    <xf numFmtId="164" fontId="23" fillId="4" borderId="34" xfId="1" applyFont="1" applyFill="1" applyBorder="1" applyAlignment="1">
      <alignment horizontal="center" vertical="center"/>
    </xf>
    <xf numFmtId="165" fontId="17" fillId="2" borderId="34" xfId="4" applyNumberFormat="1" applyFont="1" applyFill="1" applyBorder="1" applyAlignment="1">
      <alignment horizontal="left" vertical="center"/>
    </xf>
    <xf numFmtId="165" fontId="17" fillId="2" borderId="8" xfId="4" applyNumberFormat="1" applyFont="1" applyFill="1" applyBorder="1" applyAlignment="1">
      <alignment horizontal="left" vertical="center"/>
    </xf>
    <xf numFmtId="165" fontId="17" fillId="2" borderId="33" xfId="4" applyNumberFormat="1" applyFont="1" applyFill="1" applyBorder="1" applyAlignment="1">
      <alignment horizontal="left" vertical="center"/>
    </xf>
    <xf numFmtId="164" fontId="15" fillId="0" borderId="35" xfId="3" applyFont="1" applyBorder="1" applyAlignment="1">
      <alignment horizontal="left" vertical="center" wrapText="1"/>
    </xf>
    <xf numFmtId="164" fontId="15" fillId="0" borderId="24" xfId="3" applyFont="1" applyBorder="1" applyAlignment="1">
      <alignment horizontal="left" vertical="center" wrapText="1"/>
    </xf>
    <xf numFmtId="164" fontId="15" fillId="0" borderId="25" xfId="3" applyFont="1" applyBorder="1" applyAlignment="1">
      <alignment horizontal="left" vertical="center" wrapText="1"/>
    </xf>
    <xf numFmtId="165" fontId="10" fillId="5" borderId="8" xfId="4" applyNumberFormat="1" applyFont="1" applyFill="1" applyBorder="1" applyAlignment="1">
      <alignment horizontal="center" vertical="center"/>
    </xf>
    <xf numFmtId="164" fontId="15" fillId="5" borderId="8" xfId="1" applyFont="1" applyFill="1" applyBorder="1" applyAlignment="1">
      <alignment horizontal="center" vertical="center" wrapText="1"/>
    </xf>
    <xf numFmtId="164" fontId="15" fillId="5" borderId="33" xfId="1" applyFont="1" applyFill="1" applyBorder="1" applyAlignment="1">
      <alignment horizontal="center" vertical="center" wrapText="1"/>
    </xf>
    <xf numFmtId="164" fontId="17" fillId="0" borderId="35" xfId="12" applyNumberFormat="1" applyFont="1" applyBorder="1" applyAlignment="1">
      <alignment horizontal="left" vertical="center"/>
    </xf>
    <xf numFmtId="164" fontId="17" fillId="0" borderId="24" xfId="12" applyNumberFormat="1" applyFont="1" applyBorder="1" applyAlignment="1">
      <alignment horizontal="left" vertical="center"/>
    </xf>
    <xf numFmtId="164" fontId="17" fillId="0" borderId="25" xfId="12" applyNumberFormat="1" applyFont="1" applyBorder="1" applyAlignment="1">
      <alignment horizontal="left" vertical="center"/>
    </xf>
    <xf numFmtId="164" fontId="17" fillId="0" borderId="36" xfId="12" applyNumberFormat="1" applyFont="1" applyBorder="1" applyAlignment="1">
      <alignment horizontal="left" vertical="center"/>
    </xf>
    <xf numFmtId="164" fontId="12" fillId="4" borderId="34" xfId="1" applyFont="1" applyFill="1" applyBorder="1" applyAlignment="1">
      <alignment horizontal="center" vertical="center" wrapText="1"/>
    </xf>
    <xf numFmtId="164" fontId="17" fillId="0" borderId="35" xfId="3" applyFont="1" applyBorder="1" applyAlignment="1">
      <alignment horizontal="left" vertical="center" wrapText="1"/>
    </xf>
    <xf numFmtId="164" fontId="17" fillId="0" borderId="36" xfId="3" applyFont="1" applyBorder="1" applyAlignment="1">
      <alignment horizontal="left" vertical="center" wrapText="1"/>
    </xf>
    <xf numFmtId="164" fontId="33" fillId="0" borderId="35" xfId="12" applyNumberFormat="1" applyFont="1" applyBorder="1" applyAlignment="1">
      <alignment horizontal="left" vertical="center"/>
    </xf>
    <xf numFmtId="164" fontId="33" fillId="0" borderId="24" xfId="12" applyNumberFormat="1" applyFont="1" applyBorder="1" applyAlignment="1">
      <alignment horizontal="left" vertical="center"/>
    </xf>
    <xf numFmtId="164" fontId="33" fillId="0" borderId="25" xfId="12" applyNumberFormat="1" applyFont="1" applyBorder="1" applyAlignment="1">
      <alignment horizontal="left" vertical="center"/>
    </xf>
    <xf numFmtId="164" fontId="14" fillId="4" borderId="8" xfId="1" applyFont="1" applyFill="1" applyBorder="1" applyAlignment="1">
      <alignment horizontal="center" vertical="center"/>
    </xf>
    <xf numFmtId="164" fontId="14" fillId="4" borderId="33" xfId="1" applyFont="1" applyFill="1" applyBorder="1" applyAlignment="1">
      <alignment horizontal="center" vertical="center"/>
    </xf>
    <xf numFmtId="164" fontId="13" fillId="4" borderId="22" xfId="1" applyFont="1" applyFill="1" applyBorder="1" applyAlignment="1">
      <alignment horizontal="center" vertical="center"/>
    </xf>
    <xf numFmtId="164" fontId="13" fillId="4" borderId="23" xfId="1" applyFont="1" applyFill="1" applyBorder="1" applyAlignment="1">
      <alignment horizontal="center" vertical="center"/>
    </xf>
    <xf numFmtId="165" fontId="10" fillId="5" borderId="8" xfId="4" applyNumberFormat="1" applyFont="1" applyFill="1" applyBorder="1" applyAlignment="1">
      <alignment horizontal="center" vertical="center" wrapText="1"/>
    </xf>
    <xf numFmtId="164" fontId="15" fillId="5" borderId="8" xfId="1" applyFont="1" applyFill="1" applyBorder="1" applyAlignment="1">
      <alignment horizontal="center" vertical="center"/>
    </xf>
    <xf numFmtId="164" fontId="11" fillId="0" borderId="29" xfId="3" applyFont="1" applyBorder="1" applyAlignment="1">
      <alignment horizontal="left" vertical="center" wrapText="1"/>
    </xf>
    <xf numFmtId="164" fontId="11" fillId="0" borderId="36" xfId="3" applyFont="1" applyBorder="1" applyAlignment="1">
      <alignment horizontal="left" vertical="center" wrapText="1"/>
    </xf>
    <xf numFmtId="0" fontId="0" fillId="0" borderId="34" xfId="0" applyBorder="1" applyAlignment="1">
      <alignment horizontal="left"/>
    </xf>
    <xf numFmtId="0" fontId="0" fillId="0" borderId="12" xfId="0" applyBorder="1" applyAlignment="1">
      <alignment horizontal="left"/>
    </xf>
    <xf numFmtId="49" fontId="10" fillId="5" borderId="8" xfId="4" applyNumberFormat="1" applyFont="1" applyFill="1" applyBorder="1" applyAlignment="1">
      <alignment horizontal="center" vertical="center"/>
    </xf>
    <xf numFmtId="165" fontId="10" fillId="5" borderId="34" xfId="4" applyNumberFormat="1" applyFont="1" applyFill="1" applyBorder="1" applyAlignment="1">
      <alignment horizontal="center" vertical="center"/>
    </xf>
    <xf numFmtId="164" fontId="15" fillId="2" borderId="12" xfId="3" applyFont="1" applyFill="1" applyBorder="1" applyAlignment="1">
      <alignment horizontal="left" vertical="center"/>
    </xf>
    <xf numFmtId="0" fontId="0" fillId="0" borderId="10" xfId="0" applyBorder="1" applyAlignment="1">
      <alignment horizontal="left" vertical="center"/>
    </xf>
    <xf numFmtId="0" fontId="0" fillId="0" borderId="26" xfId="0" applyBorder="1" applyAlignment="1">
      <alignment horizontal="left" vertical="center"/>
    </xf>
    <xf numFmtId="164" fontId="22" fillId="4" borderId="21" xfId="1" applyFont="1" applyFill="1" applyBorder="1" applyAlignment="1">
      <alignment horizontal="center" vertical="center"/>
    </xf>
    <xf numFmtId="164" fontId="18" fillId="4" borderId="22" xfId="1" applyFont="1" applyFill="1" applyBorder="1" applyAlignment="1">
      <alignment horizontal="left" vertical="center"/>
    </xf>
    <xf numFmtId="164" fontId="18" fillId="4" borderId="23" xfId="1" applyFont="1" applyFill="1" applyBorder="1" applyAlignment="1">
      <alignment horizontal="left" vertical="center"/>
    </xf>
    <xf numFmtId="165" fontId="18" fillId="4" borderId="8" xfId="5" applyFont="1" applyFill="1" applyBorder="1" applyAlignment="1">
      <alignment horizontal="left" vertical="center"/>
    </xf>
    <xf numFmtId="165" fontId="18" fillId="4" borderId="33" xfId="5" applyFont="1" applyFill="1" applyBorder="1" applyAlignment="1">
      <alignment horizontal="left" vertical="center"/>
    </xf>
    <xf numFmtId="164" fontId="11" fillId="0" borderId="34" xfId="3" applyFont="1" applyBorder="1" applyAlignment="1">
      <alignment horizontal="left" vertical="center" wrapText="1"/>
    </xf>
    <xf numFmtId="164" fontId="11" fillId="0" borderId="31" xfId="3" applyFont="1" applyBorder="1" applyAlignment="1">
      <alignment horizontal="left" vertical="center" wrapText="1"/>
    </xf>
    <xf numFmtId="164" fontId="10" fillId="0" borderId="35" xfId="3" applyFont="1" applyBorder="1" applyAlignment="1">
      <alignment horizontal="left" vertical="center" wrapText="1"/>
    </xf>
    <xf numFmtId="164" fontId="10" fillId="0" borderId="36" xfId="3" applyFont="1" applyBorder="1" applyAlignment="1">
      <alignment horizontal="left" vertical="center" wrapText="1"/>
    </xf>
    <xf numFmtId="165" fontId="24" fillId="5" borderId="34" xfId="4" applyNumberFormat="1" applyFont="1" applyFill="1" applyBorder="1" applyAlignment="1">
      <alignment horizontal="center" vertical="center"/>
    </xf>
    <xf numFmtId="164" fontId="11" fillId="2" borderId="34" xfId="3" applyFont="1" applyFill="1" applyBorder="1" applyAlignment="1">
      <alignment horizontal="left" vertical="center" wrapText="1"/>
    </xf>
    <xf numFmtId="164" fontId="11" fillId="2" borderId="31" xfId="3" applyFont="1" applyFill="1" applyBorder="1" applyAlignment="1">
      <alignment horizontal="left" vertical="center" wrapText="1"/>
    </xf>
    <xf numFmtId="164" fontId="10" fillId="2" borderId="35" xfId="3" applyFont="1" applyFill="1" applyBorder="1" applyAlignment="1">
      <alignment horizontal="left" vertical="center" wrapText="1"/>
    </xf>
    <xf numFmtId="164" fontId="10" fillId="2" borderId="36" xfId="3" applyFont="1" applyFill="1" applyBorder="1" applyAlignment="1">
      <alignment horizontal="left" vertical="center" wrapText="1"/>
    </xf>
    <xf numFmtId="164" fontId="11" fillId="0" borderId="35" xfId="3" applyFont="1" applyBorder="1" applyAlignment="1">
      <alignment horizontal="left" vertical="center" wrapText="1"/>
    </xf>
    <xf numFmtId="164" fontId="22" fillId="4" borderId="5" xfId="1" applyFont="1" applyFill="1" applyBorder="1" applyAlignment="1">
      <alignment horizontal="center" vertical="center"/>
    </xf>
    <xf numFmtId="164" fontId="18" fillId="4" borderId="22" xfId="1" applyFont="1" applyFill="1" applyBorder="1" applyAlignment="1">
      <alignment horizontal="center" vertical="center"/>
    </xf>
    <xf numFmtId="164" fontId="18" fillId="4" borderId="23" xfId="1" applyFont="1" applyFill="1" applyBorder="1" applyAlignment="1">
      <alignment horizontal="center" vertical="center"/>
    </xf>
    <xf numFmtId="165" fontId="18" fillId="4" borderId="8" xfId="5" applyFont="1" applyFill="1" applyBorder="1" applyAlignment="1">
      <alignment horizontal="center" vertical="center" wrapText="1"/>
    </xf>
    <xf numFmtId="165" fontId="18" fillId="4" borderId="33" xfId="5" applyFont="1" applyFill="1" applyBorder="1" applyAlignment="1">
      <alignment horizontal="center" vertical="center" wrapText="1"/>
    </xf>
    <xf numFmtId="165" fontId="18" fillId="4" borderId="8" xfId="5" applyFont="1" applyFill="1" applyBorder="1" applyAlignment="1">
      <alignment horizontal="center" vertical="center"/>
    </xf>
    <xf numFmtId="165" fontId="18" fillId="4" borderId="33" xfId="5" applyFont="1" applyFill="1" applyBorder="1" applyAlignment="1">
      <alignment horizontal="center" vertical="center"/>
    </xf>
    <xf numFmtId="49" fontId="15" fillId="5" borderId="2" xfId="4" applyNumberFormat="1" applyFont="1" applyFill="1" applyBorder="1" applyAlignment="1">
      <alignment horizontal="center" vertical="center"/>
    </xf>
    <xf numFmtId="165" fontId="15" fillId="5" borderId="2" xfId="4" applyNumberFormat="1" applyFont="1" applyFill="1" applyBorder="1" applyAlignment="1">
      <alignment horizontal="center" vertical="center"/>
    </xf>
    <xf numFmtId="165" fontId="11" fillId="5" borderId="2" xfId="4" applyNumberFormat="1" applyFont="1" applyFill="1" applyBorder="1" applyAlignment="1">
      <alignment horizontal="center" vertical="center"/>
    </xf>
    <xf numFmtId="165" fontId="10" fillId="5" borderId="2" xfId="4" applyNumberFormat="1" applyFont="1" applyFill="1" applyBorder="1" applyAlignment="1">
      <alignment horizontal="center" vertical="center"/>
    </xf>
    <xf numFmtId="164" fontId="11" fillId="0" borderId="24" xfId="3" applyFont="1" applyBorder="1" applyAlignment="1">
      <alignment horizontal="left" vertical="center" wrapText="1"/>
    </xf>
    <xf numFmtId="164" fontId="11" fillId="0" borderId="25" xfId="3" applyFont="1" applyBorder="1" applyAlignment="1">
      <alignment horizontal="left" vertical="center" wrapText="1"/>
    </xf>
    <xf numFmtId="164" fontId="22" fillId="4" borderId="34" xfId="1" applyFont="1" applyFill="1" applyBorder="1" applyAlignment="1">
      <alignment horizontal="center" vertical="center"/>
    </xf>
    <xf numFmtId="165" fontId="15" fillId="5" borderId="33" xfId="4" applyNumberFormat="1" applyFont="1" applyFill="1" applyBorder="1" applyAlignment="1">
      <alignment horizontal="center" vertical="center" wrapText="1"/>
    </xf>
    <xf numFmtId="164" fontId="17" fillId="0" borderId="24" xfId="3" applyFont="1" applyBorder="1" applyAlignment="1">
      <alignment horizontal="left" vertical="center" wrapText="1"/>
    </xf>
    <xf numFmtId="164" fontId="17" fillId="0" borderId="25" xfId="3" applyFont="1" applyBorder="1" applyAlignment="1">
      <alignment horizontal="left" vertical="center" wrapText="1"/>
    </xf>
    <xf numFmtId="165" fontId="17" fillId="5" borderId="8" xfId="4" applyNumberFormat="1" applyFont="1" applyFill="1" applyBorder="1" applyAlignment="1">
      <alignment horizontal="center" vertical="center"/>
    </xf>
    <xf numFmtId="165" fontId="17" fillId="5" borderId="33" xfId="4" applyNumberFormat="1" applyFont="1" applyFill="1" applyBorder="1" applyAlignment="1">
      <alignment horizontal="center" vertical="center"/>
    </xf>
    <xf numFmtId="164" fontId="17" fillId="0" borderId="35" xfId="12" applyNumberFormat="1" applyFont="1" applyBorder="1" applyAlignment="1">
      <alignment horizontal="left" vertical="center" wrapText="1"/>
    </xf>
    <xf numFmtId="164" fontId="17" fillId="0" borderId="24" xfId="12" applyNumberFormat="1" applyFont="1" applyBorder="1" applyAlignment="1">
      <alignment horizontal="left" vertical="center" wrapText="1"/>
    </xf>
    <xf numFmtId="164" fontId="17" fillId="0" borderId="25" xfId="12" applyNumberFormat="1" applyFont="1" applyBorder="1" applyAlignment="1">
      <alignment horizontal="left" vertical="center" wrapText="1"/>
    </xf>
    <xf numFmtId="164" fontId="18" fillId="4" borderId="8" xfId="1" applyFont="1" applyFill="1" applyBorder="1" applyAlignment="1">
      <alignment horizontal="left" vertical="center"/>
    </xf>
    <xf numFmtId="164" fontId="18" fillId="4" borderId="33" xfId="1" applyFont="1" applyFill="1" applyBorder="1" applyAlignment="1">
      <alignment horizontal="left" vertical="center"/>
    </xf>
    <xf numFmtId="164" fontId="15" fillId="0" borderId="10" xfId="3" applyFont="1" applyBorder="1" applyAlignment="1">
      <alignment horizontal="left" vertical="center" wrapText="1"/>
    </xf>
    <xf numFmtId="164" fontId="15" fillId="0" borderId="26" xfId="3" applyFont="1" applyBorder="1" applyAlignment="1">
      <alignment horizontal="left" vertical="center" wrapText="1"/>
    </xf>
    <xf numFmtId="0" fontId="22" fillId="6" borderId="21" xfId="0" applyFont="1" applyFill="1" applyBorder="1" applyAlignment="1">
      <alignment horizontal="center" vertical="center" wrapText="1"/>
    </xf>
    <xf numFmtId="0" fontId="22" fillId="6" borderId="34" xfId="0" applyFont="1" applyFill="1" applyBorder="1" applyAlignment="1">
      <alignment horizontal="center" vertical="center" wrapText="1"/>
    </xf>
    <xf numFmtId="165" fontId="17" fillId="2" borderId="12" xfId="4" applyNumberFormat="1" applyFont="1" applyFill="1" applyBorder="1" applyAlignment="1">
      <alignment horizontal="left" vertical="center"/>
    </xf>
    <xf numFmtId="165" fontId="17" fillId="2" borderId="10" xfId="4" applyNumberFormat="1" applyFont="1" applyFill="1" applyBorder="1" applyAlignment="1">
      <alignment horizontal="left" vertical="center"/>
    </xf>
    <xf numFmtId="165" fontId="17" fillId="2" borderId="26" xfId="4" applyNumberFormat="1" applyFont="1" applyFill="1" applyBorder="1" applyAlignment="1">
      <alignment horizontal="left" vertical="center"/>
    </xf>
    <xf numFmtId="164" fontId="13" fillId="4" borderId="8" xfId="1" applyFont="1" applyFill="1" applyBorder="1" applyAlignment="1">
      <alignment horizontal="center" vertical="center"/>
    </xf>
    <xf numFmtId="164" fontId="13" fillId="4" borderId="33" xfId="1" applyFont="1" applyFill="1" applyBorder="1" applyAlignment="1">
      <alignment horizontal="center" vertical="center"/>
    </xf>
  </cellXfs>
  <cellStyles count="13">
    <cellStyle name="Hyperlink" xfId="12" builtinId="8"/>
    <cellStyle name="LineTableBorder 3" xfId="4"/>
    <cellStyle name="LineTitle 2" xfId="5"/>
    <cellStyle name="Normal" xfId="0" builtinId="0"/>
    <cellStyle name="Normal 10" xfId="3"/>
    <cellStyle name="Normal 2" xfId="2"/>
    <cellStyle name="Normal 2 2" xfId="1"/>
    <cellStyle name="Normal 2 2 2" xfId="9"/>
    <cellStyle name="Normal 2 3" xfId="6"/>
    <cellStyle name="Normal 3" xfId="10"/>
    <cellStyle name="Normal 3 3" xfId="8"/>
    <cellStyle name="Normal_SAILING SCHEDULE" xfId="11"/>
    <cellStyle name="常规 2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 Id="rId2" Type="http://schemas.openxmlformats.org/officeDocument/2006/relationships/hyperlink" Target="../../yu.stars/AppData/Local/Microsoft/Windows/INetCache/AppData/Local/Microsoft/Windows/INetCache/Content.Outlook/ZYDSH59T/&#19994;&#21153;&#160;%20Joy&#65306;TEL:0592-2687213&#160;&#160;&#160;&#160;&#160;&#160;&#160;&#160;&#160;%20EMAIL:ye.joy@cn.zim.com" TargetMode="External"/><Relationship Id="rId1" Type="http://schemas.openxmlformats.org/officeDocument/2006/relationships/hyperlink" Target="../../yu.stars/AppData/Local/Microsoft/Windows/INetCache/AppData/Local/Microsoft/Windows/INetCache/Content.Outlook/ZYDSH59T/&#19994;&#21153;&#160;%20Joy&#65306;TEL:0592-2687213&#160;&#160;&#160;&#160;&#160;&#160;&#160;&#160;&#160;%20EMAIL:ye.joy@cn.zim.com" TargetMode="External"/><Relationship Id="rId6"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 Id="rId5" Type="http://schemas.openxmlformats.org/officeDocument/2006/relationships/hyperlink" Target="../../yu.stars/AppData/Local/Microsoft/Windows/INetCache/AppData/Local/Microsoft/Windows/INetCache/Content.Outlook/ZYDSH59T/&#19994;&#21153;&#160;%20Joy&#65306;TEL:0592-2687213&#160;&#160;&#160;&#160;&#160;&#160;&#160;&#160;&#160;%20EMAIL:ye.joy@cn.zim.com" TargetMode="External"/><Relationship Id="rId4"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2"/>
  <sheetViews>
    <sheetView tabSelected="1" workbookViewId="0">
      <selection activeCell="M16" sqref="M16"/>
    </sheetView>
  </sheetViews>
  <sheetFormatPr defaultRowHeight="15"/>
  <cols>
    <col min="1" max="1" width="17.42578125" style="228" customWidth="1"/>
    <col min="2" max="2" width="18.140625" style="228" customWidth="1"/>
    <col min="3" max="3" width="9.140625" style="228"/>
    <col min="4" max="4" width="13.140625" style="228" bestFit="1" customWidth="1"/>
    <col min="5" max="5" width="10.7109375" style="228" customWidth="1"/>
    <col min="6" max="7" width="9.140625" style="228"/>
    <col min="8" max="8" width="23.42578125" style="228" customWidth="1"/>
    <col min="9" max="10" width="9.140625" style="228"/>
    <col min="11" max="11" width="9.42578125" style="228" customWidth="1"/>
    <col min="12" max="12" width="12.28515625" style="228" customWidth="1"/>
    <col min="13" max="13" width="12.5703125" style="228" customWidth="1"/>
    <col min="14" max="14" width="21.7109375" style="228" customWidth="1"/>
    <col min="15" max="15" width="9.140625" style="228"/>
    <col min="16" max="16" width="11.5703125" style="228" customWidth="1"/>
    <col min="17" max="17" width="15.28515625" style="228" customWidth="1"/>
    <col min="18" max="18" width="21.85546875" style="228" bestFit="1" customWidth="1"/>
    <col min="19" max="19" width="24" style="228" bestFit="1" customWidth="1"/>
    <col min="20" max="20" width="18" style="228" bestFit="1" customWidth="1"/>
    <col min="21" max="16384" width="9.140625" style="228"/>
  </cols>
  <sheetData>
    <row r="2" spans="1:10" ht="15.75">
      <c r="A2" s="229" t="s">
        <v>382</v>
      </c>
      <c r="B2" s="230" t="s">
        <v>383</v>
      </c>
      <c r="C2" s="231" t="s">
        <v>384</v>
      </c>
      <c r="D2" s="231" t="s">
        <v>6</v>
      </c>
      <c r="E2" s="259" t="s">
        <v>10</v>
      </c>
      <c r="F2" s="260"/>
      <c r="G2" s="232" t="s">
        <v>385</v>
      </c>
      <c r="H2" s="231" t="s">
        <v>386</v>
      </c>
    </row>
    <row r="3" spans="1:10">
      <c r="A3" s="261" t="s">
        <v>387</v>
      </c>
      <c r="B3" s="233" t="s">
        <v>388</v>
      </c>
      <c r="C3" s="233" t="s">
        <v>389</v>
      </c>
      <c r="D3" s="234" t="s">
        <v>390</v>
      </c>
      <c r="E3" s="235">
        <v>45263</v>
      </c>
      <c r="F3" s="236" t="s">
        <v>391</v>
      </c>
      <c r="G3" s="236" t="s">
        <v>392</v>
      </c>
      <c r="H3" s="264" t="s">
        <v>393</v>
      </c>
      <c r="I3" s="237"/>
    </row>
    <row r="4" spans="1:10">
      <c r="A4" s="262"/>
      <c r="B4" s="233" t="s">
        <v>388</v>
      </c>
      <c r="C4" s="233" t="s">
        <v>394</v>
      </c>
      <c r="D4" s="234" t="s">
        <v>395</v>
      </c>
      <c r="E4" s="235">
        <v>45267</v>
      </c>
      <c r="F4" s="236" t="s">
        <v>396</v>
      </c>
      <c r="G4" s="236" t="s">
        <v>392</v>
      </c>
      <c r="H4" s="265"/>
    </row>
    <row r="5" spans="1:10">
      <c r="A5" s="262"/>
      <c r="B5" s="233" t="s">
        <v>388</v>
      </c>
      <c r="C5" s="233" t="s">
        <v>397</v>
      </c>
      <c r="D5" s="234" t="s">
        <v>398</v>
      </c>
      <c r="E5" s="235">
        <f>E3+7</f>
        <v>45270</v>
      </c>
      <c r="F5" s="236" t="s">
        <v>391</v>
      </c>
      <c r="G5" s="236" t="s">
        <v>392</v>
      </c>
      <c r="H5" s="265"/>
    </row>
    <row r="6" spans="1:10">
      <c r="A6" s="262"/>
      <c r="B6" s="233" t="s">
        <v>388</v>
      </c>
      <c r="C6" s="233" t="s">
        <v>399</v>
      </c>
      <c r="D6" s="234" t="s">
        <v>400</v>
      </c>
      <c r="E6" s="235">
        <f t="shared" ref="E6:E11" si="0">E4+7</f>
        <v>45274</v>
      </c>
      <c r="F6" s="236" t="s">
        <v>396</v>
      </c>
      <c r="G6" s="236" t="s">
        <v>392</v>
      </c>
      <c r="H6" s="265"/>
    </row>
    <row r="7" spans="1:10">
      <c r="A7" s="262"/>
      <c r="B7" s="233" t="s">
        <v>388</v>
      </c>
      <c r="C7" s="233" t="s">
        <v>401</v>
      </c>
      <c r="D7" s="234" t="s">
        <v>402</v>
      </c>
      <c r="E7" s="235">
        <f t="shared" si="0"/>
        <v>45277</v>
      </c>
      <c r="F7" s="236" t="s">
        <v>391</v>
      </c>
      <c r="G7" s="236" t="s">
        <v>392</v>
      </c>
      <c r="H7" s="265"/>
      <c r="J7" s="237"/>
    </row>
    <row r="8" spans="1:10">
      <c r="A8" s="262"/>
      <c r="B8" s="233" t="s">
        <v>388</v>
      </c>
      <c r="C8" s="233" t="s">
        <v>403</v>
      </c>
      <c r="D8" s="234" t="s">
        <v>404</v>
      </c>
      <c r="E8" s="235">
        <f t="shared" si="0"/>
        <v>45281</v>
      </c>
      <c r="F8" s="236" t="s">
        <v>396</v>
      </c>
      <c r="G8" s="236" t="s">
        <v>392</v>
      </c>
      <c r="H8" s="265"/>
      <c r="J8" s="237"/>
    </row>
    <row r="9" spans="1:10">
      <c r="A9" s="262"/>
      <c r="B9" s="233" t="s">
        <v>388</v>
      </c>
      <c r="C9" s="233" t="s">
        <v>405</v>
      </c>
      <c r="D9" s="234" t="s">
        <v>406</v>
      </c>
      <c r="E9" s="238">
        <f t="shared" si="0"/>
        <v>45284</v>
      </c>
      <c r="F9" s="236" t="s">
        <v>391</v>
      </c>
      <c r="G9" s="236" t="s">
        <v>392</v>
      </c>
      <c r="H9" s="265"/>
      <c r="J9" s="237"/>
    </row>
    <row r="10" spans="1:10">
      <c r="A10" s="262"/>
      <c r="B10" s="233" t="s">
        <v>388</v>
      </c>
      <c r="C10" s="233" t="s">
        <v>407</v>
      </c>
      <c r="D10" s="234" t="s">
        <v>408</v>
      </c>
      <c r="E10" s="235">
        <f t="shared" si="0"/>
        <v>45288</v>
      </c>
      <c r="F10" s="236" t="s">
        <v>396</v>
      </c>
      <c r="G10" s="236" t="s">
        <v>392</v>
      </c>
      <c r="H10" s="265"/>
      <c r="J10" s="237"/>
    </row>
    <row r="11" spans="1:10">
      <c r="A11" s="263"/>
      <c r="B11" s="233" t="s">
        <v>388</v>
      </c>
      <c r="C11" s="233" t="s">
        <v>409</v>
      </c>
      <c r="D11" s="234" t="s">
        <v>410</v>
      </c>
      <c r="E11" s="235">
        <f t="shared" si="0"/>
        <v>45291</v>
      </c>
      <c r="F11" s="236" t="s">
        <v>391</v>
      </c>
      <c r="G11" s="236" t="s">
        <v>392</v>
      </c>
      <c r="H11" s="266"/>
      <c r="J11" s="237"/>
    </row>
    <row r="12" spans="1:10">
      <c r="A12" s="267" t="s">
        <v>411</v>
      </c>
      <c r="B12" s="233" t="s">
        <v>412</v>
      </c>
      <c r="C12" s="233" t="s">
        <v>413</v>
      </c>
      <c r="D12" s="234" t="s">
        <v>414</v>
      </c>
      <c r="E12" s="239">
        <v>45263</v>
      </c>
      <c r="F12" s="236" t="s">
        <v>391</v>
      </c>
      <c r="G12" s="240" t="s">
        <v>415</v>
      </c>
      <c r="H12" s="264" t="s">
        <v>416</v>
      </c>
      <c r="I12" s="241"/>
      <c r="J12" s="241"/>
    </row>
    <row r="13" spans="1:10">
      <c r="A13" s="267"/>
      <c r="B13" s="233" t="s">
        <v>417</v>
      </c>
      <c r="C13" s="233" t="s">
        <v>394</v>
      </c>
      <c r="D13" s="234" t="s">
        <v>418</v>
      </c>
      <c r="E13" s="239">
        <v>45266</v>
      </c>
      <c r="F13" s="236" t="s">
        <v>419</v>
      </c>
      <c r="G13" s="240" t="s">
        <v>415</v>
      </c>
      <c r="H13" s="265"/>
      <c r="I13" s="241"/>
      <c r="J13" s="241"/>
    </row>
    <row r="14" spans="1:10">
      <c r="A14" s="267"/>
      <c r="B14" s="233" t="s">
        <v>412</v>
      </c>
      <c r="C14" s="233" t="s">
        <v>420</v>
      </c>
      <c r="D14" s="234" t="s">
        <v>421</v>
      </c>
      <c r="E14" s="239">
        <f t="shared" ref="E14:E20" si="1">E12+7</f>
        <v>45270</v>
      </c>
      <c r="F14" s="236" t="s">
        <v>391</v>
      </c>
      <c r="G14" s="240" t="s">
        <v>415</v>
      </c>
      <c r="H14" s="265"/>
    </row>
    <row r="15" spans="1:10">
      <c r="A15" s="267"/>
      <c r="B15" s="233" t="s">
        <v>417</v>
      </c>
      <c r="C15" s="233" t="s">
        <v>399</v>
      </c>
      <c r="D15" s="234" t="s">
        <v>422</v>
      </c>
      <c r="E15" s="239">
        <v>45273</v>
      </c>
      <c r="F15" s="236" t="s">
        <v>419</v>
      </c>
      <c r="G15" s="240" t="s">
        <v>415</v>
      </c>
      <c r="H15" s="265"/>
    </row>
    <row r="16" spans="1:10">
      <c r="A16" s="267"/>
      <c r="B16" s="233" t="s">
        <v>412</v>
      </c>
      <c r="C16" s="233" t="s">
        <v>423</v>
      </c>
      <c r="D16" s="234" t="s">
        <v>424</v>
      </c>
      <c r="E16" s="239">
        <f t="shared" si="1"/>
        <v>45277</v>
      </c>
      <c r="F16" s="236" t="s">
        <v>391</v>
      </c>
      <c r="G16" s="240" t="s">
        <v>415</v>
      </c>
      <c r="H16" s="265"/>
    </row>
    <row r="17" spans="1:8">
      <c r="A17" s="267"/>
      <c r="B17" s="233" t="s">
        <v>417</v>
      </c>
      <c r="C17" s="233" t="s">
        <v>403</v>
      </c>
      <c r="D17" s="234" t="s">
        <v>425</v>
      </c>
      <c r="E17" s="239">
        <v>45280</v>
      </c>
      <c r="F17" s="236" t="s">
        <v>419</v>
      </c>
      <c r="G17" s="240" t="s">
        <v>415</v>
      </c>
      <c r="H17" s="265"/>
    </row>
    <row r="18" spans="1:8">
      <c r="A18" s="267"/>
      <c r="B18" s="233" t="s">
        <v>412</v>
      </c>
      <c r="C18" s="233" t="s">
        <v>426</v>
      </c>
      <c r="D18" s="234" t="s">
        <v>427</v>
      </c>
      <c r="E18" s="242">
        <f t="shared" si="1"/>
        <v>45284</v>
      </c>
      <c r="F18" s="236" t="s">
        <v>391</v>
      </c>
      <c r="G18" s="240" t="s">
        <v>415</v>
      </c>
      <c r="H18" s="265"/>
    </row>
    <row r="19" spans="1:8">
      <c r="A19" s="267"/>
      <c r="B19" s="233" t="s">
        <v>417</v>
      </c>
      <c r="C19" s="233" t="s">
        <v>407</v>
      </c>
      <c r="D19" s="234" t="s">
        <v>428</v>
      </c>
      <c r="E19" s="239">
        <v>45287</v>
      </c>
      <c r="F19" s="236" t="s">
        <v>419</v>
      </c>
      <c r="G19" s="240" t="s">
        <v>415</v>
      </c>
      <c r="H19" s="265"/>
    </row>
    <row r="20" spans="1:8">
      <c r="A20" s="267"/>
      <c r="B20" s="233" t="s">
        <v>412</v>
      </c>
      <c r="C20" s="233" t="s">
        <v>429</v>
      </c>
      <c r="D20" s="234" t="s">
        <v>430</v>
      </c>
      <c r="E20" s="242">
        <f t="shared" si="1"/>
        <v>45291</v>
      </c>
      <c r="F20" s="236" t="s">
        <v>391</v>
      </c>
      <c r="G20" s="240" t="s">
        <v>415</v>
      </c>
      <c r="H20" s="266"/>
    </row>
    <row r="21" spans="1:8">
      <c r="A21" s="243"/>
      <c r="B21" s="244"/>
      <c r="C21" s="244"/>
      <c r="D21" s="245"/>
      <c r="E21" s="246"/>
      <c r="F21" s="247"/>
      <c r="G21" s="247"/>
      <c r="H21" s="248"/>
    </row>
    <row r="22" spans="1:8">
      <c r="A22" s="243"/>
      <c r="B22" s="244"/>
      <c r="C22" s="244"/>
      <c r="D22" s="245"/>
      <c r="E22" s="246"/>
      <c r="F22" s="247"/>
      <c r="G22" s="247"/>
      <c r="H22" s="248"/>
    </row>
    <row r="23" spans="1:8">
      <c r="A23" s="243"/>
      <c r="B23" s="244"/>
      <c r="C23" s="244"/>
      <c r="D23" s="245"/>
      <c r="E23" s="246"/>
      <c r="F23" s="247"/>
      <c r="G23" s="247"/>
      <c r="H23" s="248"/>
    </row>
    <row r="24" spans="1:8">
      <c r="A24" s="243"/>
      <c r="B24" s="244"/>
      <c r="C24" s="244"/>
      <c r="D24" s="245"/>
      <c r="E24" s="246"/>
      <c r="F24" s="247"/>
      <c r="G24" s="247"/>
      <c r="H24" s="248"/>
    </row>
    <row r="25" spans="1:8">
      <c r="A25" s="249"/>
      <c r="B25" s="250"/>
      <c r="C25" s="251"/>
      <c r="D25" s="251"/>
      <c r="E25" s="252"/>
      <c r="F25" s="252"/>
      <c r="G25" s="253"/>
      <c r="H25" s="254"/>
    </row>
    <row r="26" spans="1:8">
      <c r="A26" s="255" t="s">
        <v>431</v>
      </c>
    </row>
    <row r="27" spans="1:8">
      <c r="A27" s="256" t="s">
        <v>432</v>
      </c>
    </row>
    <row r="28" spans="1:8">
      <c r="A28" s="257" t="s">
        <v>433</v>
      </c>
    </row>
    <row r="29" spans="1:8">
      <c r="A29" s="257" t="s">
        <v>434</v>
      </c>
    </row>
    <row r="30" spans="1:8">
      <c r="A30" s="257" t="s">
        <v>435</v>
      </c>
    </row>
    <row r="31" spans="1:8">
      <c r="A31" s="258" t="s">
        <v>436</v>
      </c>
    </row>
    <row r="32" spans="1:8">
      <c r="A32" s="258" t="s">
        <v>437</v>
      </c>
    </row>
  </sheetData>
  <mergeCells count="5">
    <mergeCell ref="E2:F2"/>
    <mergeCell ref="A3:A11"/>
    <mergeCell ref="H3:H11"/>
    <mergeCell ref="A12:A20"/>
    <mergeCell ref="H12:H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4"/>
  <sheetViews>
    <sheetView workbookViewId="0">
      <selection activeCell="L154" sqref="L154"/>
    </sheetView>
  </sheetViews>
  <sheetFormatPr defaultRowHeight="15"/>
  <cols>
    <col min="1" max="1" width="34.140625" style="141" customWidth="1"/>
    <col min="2" max="2" width="20.140625" style="148" customWidth="1"/>
    <col min="3" max="3" width="12.140625" style="138" customWidth="1"/>
    <col min="4" max="4" width="22.140625" style="138" customWidth="1"/>
    <col min="5" max="5" width="8.5703125" style="138" customWidth="1"/>
    <col min="6" max="6" width="11.5703125" style="138" customWidth="1"/>
    <col min="7" max="7" width="10.7109375" style="138" customWidth="1"/>
    <col min="8" max="8" width="34.7109375" style="138" customWidth="1"/>
    <col min="9" max="13" width="18" style="141" customWidth="1"/>
    <col min="14" max="14" width="15" style="141" customWidth="1"/>
    <col min="15" max="16384" width="9.140625" style="138"/>
  </cols>
  <sheetData>
    <row r="1" spans="1:14" s="139" customFormat="1" ht="16.5" thickBot="1">
      <c r="A1" s="274" t="s">
        <v>0</v>
      </c>
      <c r="B1" s="35" t="s">
        <v>1</v>
      </c>
      <c r="C1" s="35"/>
      <c r="D1" s="35"/>
      <c r="E1" s="35"/>
      <c r="F1" s="35"/>
      <c r="G1" s="35"/>
      <c r="H1" s="35"/>
      <c r="I1" s="35"/>
      <c r="J1" s="36"/>
      <c r="K1" s="149"/>
      <c r="L1" s="149"/>
      <c r="M1" s="149"/>
      <c r="N1" s="141"/>
    </row>
    <row r="2" spans="1:14" s="139" customFormat="1" ht="16.5" thickBot="1">
      <c r="A2" s="274"/>
      <c r="B2" s="31" t="s">
        <v>48</v>
      </c>
      <c r="C2" s="31"/>
      <c r="D2" s="31"/>
      <c r="E2" s="31"/>
      <c r="F2" s="31"/>
      <c r="G2" s="31"/>
      <c r="H2" s="31"/>
      <c r="I2" s="31"/>
      <c r="J2" s="150"/>
      <c r="K2" s="149"/>
      <c r="L2" s="149"/>
      <c r="M2" s="149"/>
      <c r="N2" s="141"/>
    </row>
    <row r="3" spans="1:14" s="139" customFormat="1" ht="15.75">
      <c r="A3" s="274"/>
      <c r="B3" s="214" t="s">
        <v>327</v>
      </c>
      <c r="C3" s="33"/>
      <c r="D3" s="33"/>
      <c r="E3" s="33"/>
      <c r="F3" s="33"/>
      <c r="G3" s="33"/>
      <c r="H3" s="33"/>
      <c r="I3" s="33"/>
      <c r="J3" s="34"/>
      <c r="K3" s="149"/>
      <c r="L3" s="149"/>
      <c r="M3" s="149"/>
      <c r="N3" s="141"/>
    </row>
    <row r="4" spans="1:14" s="139" customFormat="1" ht="15.75">
      <c r="A4" s="275" t="s">
        <v>4</v>
      </c>
      <c r="B4" s="277" t="s">
        <v>5</v>
      </c>
      <c r="C4" s="279" t="s">
        <v>6</v>
      </c>
      <c r="D4" s="268" t="s">
        <v>7</v>
      </c>
      <c r="E4" s="268" t="s">
        <v>8</v>
      </c>
      <c r="F4" s="268" t="s">
        <v>9</v>
      </c>
      <c r="G4" s="21" t="s">
        <v>10</v>
      </c>
      <c r="H4" s="270" t="s">
        <v>11</v>
      </c>
      <c r="I4" s="22" t="s">
        <v>12</v>
      </c>
      <c r="J4" s="117" t="s">
        <v>13</v>
      </c>
      <c r="K4" s="149"/>
      <c r="L4" s="149"/>
      <c r="M4" s="149"/>
      <c r="N4" s="141"/>
    </row>
    <row r="5" spans="1:14" s="139" customFormat="1" ht="31.5">
      <c r="A5" s="276"/>
      <c r="B5" s="278"/>
      <c r="C5" s="280"/>
      <c r="D5" s="269"/>
      <c r="E5" s="269"/>
      <c r="F5" s="269"/>
      <c r="G5" s="218" t="s">
        <v>14</v>
      </c>
      <c r="H5" s="270"/>
      <c r="I5" s="23" t="s">
        <v>15</v>
      </c>
      <c r="J5" s="116" t="s">
        <v>16</v>
      </c>
      <c r="K5" s="149"/>
      <c r="L5" s="149"/>
      <c r="M5" s="149"/>
      <c r="N5" s="141"/>
    </row>
    <row r="6" spans="1:14" s="140" customFormat="1" ht="15.75">
      <c r="A6" s="18" t="str">
        <f t="shared" ref="A6:G11" si="0">A77</f>
        <v>CONTI MAKALU V.QP348E</v>
      </c>
      <c r="B6" s="18" t="str">
        <f t="shared" si="0"/>
        <v>9286243</v>
      </c>
      <c r="C6" s="18" t="str">
        <f t="shared" si="0"/>
        <v>YQQ/18E</v>
      </c>
      <c r="D6" s="18">
        <f t="shared" si="0"/>
        <v>45259</v>
      </c>
      <c r="E6" s="18">
        <f t="shared" si="0"/>
        <v>45259</v>
      </c>
      <c r="F6" s="18">
        <f t="shared" si="0"/>
        <v>45258</v>
      </c>
      <c r="G6" s="18">
        <f t="shared" si="0"/>
        <v>45262</v>
      </c>
      <c r="H6" s="216" t="s">
        <v>340</v>
      </c>
      <c r="I6" s="17">
        <v>45271</v>
      </c>
      <c r="J6" s="151">
        <f t="shared" ref="J6:J11" si="1">I6+10</f>
        <v>45281</v>
      </c>
      <c r="K6" s="149"/>
      <c r="N6" s="141"/>
    </row>
    <row r="7" spans="1:14" s="140" customFormat="1" ht="15.75">
      <c r="A7" s="18" t="str">
        <f t="shared" si="0"/>
        <v>MSC JASPER VIII V.QP349E</v>
      </c>
      <c r="B7" s="18" t="str">
        <f t="shared" si="0"/>
        <v>9466960</v>
      </c>
      <c r="C7" s="18" t="str">
        <f t="shared" si="0"/>
        <v>VJR/33E</v>
      </c>
      <c r="D7" s="18">
        <f t="shared" si="0"/>
        <v>45231</v>
      </c>
      <c r="E7" s="18">
        <f t="shared" si="0"/>
        <v>45231</v>
      </c>
      <c r="F7" s="18">
        <f t="shared" si="0"/>
        <v>45230</v>
      </c>
      <c r="G7" s="18">
        <f t="shared" si="0"/>
        <v>45269</v>
      </c>
      <c r="H7" s="217" t="s">
        <v>240</v>
      </c>
      <c r="I7" s="17">
        <f>I6+7</f>
        <v>45278</v>
      </c>
      <c r="J7" s="151">
        <f t="shared" si="1"/>
        <v>45288</v>
      </c>
      <c r="K7" s="149"/>
      <c r="N7" s="141"/>
    </row>
    <row r="8" spans="1:14" s="140" customFormat="1" ht="15.75">
      <c r="A8" s="18" t="str">
        <f t="shared" si="0"/>
        <v>ZIM NEWARK V.25E</v>
      </c>
      <c r="B8" s="18" t="str">
        <f t="shared" si="0"/>
        <v>9290555</v>
      </c>
      <c r="C8" s="18" t="str">
        <f t="shared" si="0"/>
        <v>VGX/25E</v>
      </c>
      <c r="D8" s="18">
        <f t="shared" si="0"/>
        <v>45238</v>
      </c>
      <c r="E8" s="18">
        <f t="shared" si="0"/>
        <v>45238</v>
      </c>
      <c r="F8" s="18">
        <f t="shared" si="0"/>
        <v>45237</v>
      </c>
      <c r="G8" s="18">
        <f t="shared" si="0"/>
        <v>45276</v>
      </c>
      <c r="H8" s="217" t="s">
        <v>341</v>
      </c>
      <c r="I8" s="17">
        <f>I7+7</f>
        <v>45285</v>
      </c>
      <c r="J8" s="151">
        <f t="shared" si="1"/>
        <v>45295</v>
      </c>
      <c r="K8" s="149"/>
      <c r="N8" s="141"/>
    </row>
    <row r="9" spans="1:14" s="140" customFormat="1" ht="15.75">
      <c r="A9" s="18" t="str">
        <f t="shared" si="0"/>
        <v>MSC RIKKU V.QP351E</v>
      </c>
      <c r="B9" s="18" t="str">
        <f t="shared" si="0"/>
        <v>9393319</v>
      </c>
      <c r="C9" s="18" t="str">
        <f t="shared" si="0"/>
        <v>LVX/7E</v>
      </c>
      <c r="D9" s="18">
        <f t="shared" si="0"/>
        <v>45280</v>
      </c>
      <c r="E9" s="18">
        <f t="shared" si="0"/>
        <v>45280</v>
      </c>
      <c r="F9" s="18">
        <f t="shared" si="0"/>
        <v>45279</v>
      </c>
      <c r="G9" s="18">
        <f t="shared" si="0"/>
        <v>45283</v>
      </c>
      <c r="H9" s="217" t="s">
        <v>342</v>
      </c>
      <c r="I9" s="17">
        <f>I8+7</f>
        <v>45292</v>
      </c>
      <c r="J9" s="151">
        <f t="shared" si="1"/>
        <v>45302</v>
      </c>
      <c r="K9" s="149"/>
      <c r="N9" s="141"/>
    </row>
    <row r="10" spans="1:14" s="140" customFormat="1" ht="31.5">
      <c r="A10" s="18" t="str">
        <f t="shared" si="0"/>
        <v>ZIM NINGBO V.81E</v>
      </c>
      <c r="B10" s="18" t="str">
        <f t="shared" si="0"/>
        <v>9398400</v>
      </c>
      <c r="C10" s="18" t="str">
        <f t="shared" si="0"/>
        <v>ZNB/81E</v>
      </c>
      <c r="D10" s="18">
        <f t="shared" si="0"/>
        <v>45287</v>
      </c>
      <c r="E10" s="18">
        <f t="shared" si="0"/>
        <v>45287</v>
      </c>
      <c r="F10" s="18">
        <f t="shared" si="0"/>
        <v>45286</v>
      </c>
      <c r="G10" s="18">
        <f t="shared" si="0"/>
        <v>45290</v>
      </c>
      <c r="H10" s="217" t="s">
        <v>343</v>
      </c>
      <c r="I10" s="17">
        <f>I9+7</f>
        <v>45299</v>
      </c>
      <c r="J10" s="151">
        <f t="shared" si="1"/>
        <v>45309</v>
      </c>
      <c r="K10" s="149"/>
      <c r="N10" s="141"/>
    </row>
    <row r="11" spans="1:14" s="140" customFormat="1" ht="15.75">
      <c r="A11" s="18" t="str">
        <f t="shared" si="0"/>
        <v>ZIM CHARLESTON V.18E</v>
      </c>
      <c r="B11" s="18" t="str">
        <f t="shared" si="0"/>
        <v>9461506</v>
      </c>
      <c r="C11" s="18" t="str">
        <f t="shared" si="0"/>
        <v>MB9/18E</v>
      </c>
      <c r="D11" s="18">
        <f t="shared" si="0"/>
        <v>45294</v>
      </c>
      <c r="E11" s="18">
        <f t="shared" si="0"/>
        <v>45294</v>
      </c>
      <c r="F11" s="18">
        <f t="shared" si="0"/>
        <v>45293</v>
      </c>
      <c r="G11" s="18">
        <f t="shared" si="0"/>
        <v>45297</v>
      </c>
      <c r="H11" s="16" t="s">
        <v>344</v>
      </c>
      <c r="I11" s="17">
        <f>I10+7</f>
        <v>45306</v>
      </c>
      <c r="J11" s="151">
        <f t="shared" si="1"/>
        <v>45316</v>
      </c>
      <c r="K11" s="149"/>
      <c r="N11" s="141"/>
    </row>
    <row r="12" spans="1:14" s="139" customFormat="1" ht="15.75">
      <c r="A12" s="271" t="s">
        <v>18</v>
      </c>
      <c r="B12" s="271"/>
      <c r="C12" s="271"/>
      <c r="D12" s="271"/>
      <c r="E12" s="271"/>
      <c r="F12" s="271"/>
      <c r="G12" s="271"/>
      <c r="H12" s="272"/>
      <c r="I12" s="272"/>
      <c r="J12" s="273"/>
      <c r="K12" s="149"/>
      <c r="L12" s="149"/>
      <c r="M12" s="149"/>
      <c r="N12" s="141"/>
    </row>
    <row r="13" spans="1:14" s="139" customFormat="1" ht="15.75">
      <c r="A13" s="272" t="s">
        <v>19</v>
      </c>
      <c r="B13" s="272"/>
      <c r="C13" s="272"/>
      <c r="D13" s="272"/>
      <c r="E13" s="272"/>
      <c r="F13" s="272"/>
      <c r="G13" s="272"/>
      <c r="H13" s="272"/>
      <c r="I13" s="272"/>
      <c r="J13" s="273"/>
      <c r="K13" s="149"/>
      <c r="L13" s="149"/>
      <c r="M13" s="149"/>
      <c r="N13" s="141"/>
    </row>
    <row r="14" spans="1:14" s="139" customFormat="1" ht="15.75">
      <c r="A14" s="272" t="s">
        <v>20</v>
      </c>
      <c r="B14" s="272"/>
      <c r="C14" s="272"/>
      <c r="D14" s="272"/>
      <c r="E14" s="272"/>
      <c r="F14" s="272"/>
      <c r="G14" s="272"/>
      <c r="H14" s="272"/>
      <c r="I14" s="272"/>
      <c r="J14" s="273"/>
      <c r="K14" s="149"/>
      <c r="L14" s="149"/>
      <c r="M14" s="149"/>
      <c r="N14" s="141"/>
    </row>
    <row r="15" spans="1:14" s="139" customFormat="1" ht="15.75">
      <c r="A15" s="272" t="s">
        <v>21</v>
      </c>
      <c r="B15" s="272"/>
      <c r="C15" s="272"/>
      <c r="D15" s="272"/>
      <c r="E15" s="272"/>
      <c r="F15" s="272"/>
      <c r="G15" s="272"/>
      <c r="H15" s="272"/>
      <c r="I15" s="272"/>
      <c r="J15" s="273"/>
      <c r="K15" s="149"/>
      <c r="L15" s="149"/>
      <c r="M15" s="149"/>
      <c r="N15" s="141"/>
    </row>
    <row r="16" spans="1:14" s="139" customFormat="1" ht="15.75">
      <c r="A16" s="272" t="s">
        <v>22</v>
      </c>
      <c r="B16" s="272"/>
      <c r="C16" s="272"/>
      <c r="D16" s="272"/>
      <c r="E16" s="272"/>
      <c r="F16" s="272"/>
      <c r="G16" s="272"/>
      <c r="H16" s="272"/>
      <c r="I16" s="272"/>
      <c r="J16" s="273"/>
      <c r="K16" s="149"/>
      <c r="L16" s="149"/>
      <c r="M16" s="149"/>
      <c r="N16" s="141"/>
    </row>
    <row r="17" spans="1:14" s="139" customFormat="1" ht="16.5" thickBot="1">
      <c r="A17" s="281" t="s">
        <v>23</v>
      </c>
      <c r="B17" s="281"/>
      <c r="C17" s="281"/>
      <c r="D17" s="281"/>
      <c r="E17" s="281"/>
      <c r="F17" s="281"/>
      <c r="G17" s="281"/>
      <c r="H17" s="281"/>
      <c r="I17" s="281"/>
      <c r="J17" s="282"/>
      <c r="K17" s="149"/>
      <c r="L17" s="149"/>
      <c r="M17" s="149"/>
    </row>
    <row r="18" spans="1:14" ht="15.75" thickBot="1">
      <c r="A18" s="152"/>
      <c r="B18" s="153"/>
      <c r="C18" s="143"/>
      <c r="D18" s="143"/>
      <c r="E18" s="143"/>
      <c r="F18" s="143"/>
      <c r="G18" s="143"/>
      <c r="H18" s="143"/>
      <c r="I18" s="152"/>
      <c r="J18" s="152"/>
    </row>
    <row r="19" spans="1:14" ht="16.5" thickBot="1">
      <c r="A19" s="274" t="s">
        <v>27</v>
      </c>
      <c r="B19" s="28" t="s">
        <v>28</v>
      </c>
      <c r="C19" s="29"/>
      <c r="D19" s="29"/>
      <c r="E19" s="29"/>
      <c r="F19" s="29"/>
      <c r="G19" s="29"/>
      <c r="H19" s="29"/>
      <c r="I19" s="29"/>
      <c r="J19" s="29"/>
      <c r="K19" s="29"/>
      <c r="L19" s="30"/>
      <c r="N19" s="138"/>
    </row>
    <row r="20" spans="1:14" ht="16.5" thickBot="1">
      <c r="A20" s="274"/>
      <c r="B20" s="31" t="s">
        <v>2</v>
      </c>
      <c r="C20" s="31"/>
      <c r="D20" s="31"/>
      <c r="E20" s="31"/>
      <c r="F20" s="31"/>
      <c r="G20" s="31"/>
      <c r="H20" s="31"/>
      <c r="I20" s="31"/>
      <c r="J20" s="31"/>
      <c r="K20" s="31"/>
      <c r="L20" s="150"/>
      <c r="N20" s="138"/>
    </row>
    <row r="21" spans="1:14" ht="15.75">
      <c r="A21" s="274"/>
      <c r="B21" s="32" t="s">
        <v>29</v>
      </c>
      <c r="C21" s="33"/>
      <c r="D21" s="33"/>
      <c r="E21" s="33"/>
      <c r="F21" s="33"/>
      <c r="G21" s="33"/>
      <c r="H21" s="33"/>
      <c r="I21" s="33"/>
      <c r="J21" s="33"/>
      <c r="K21" s="33"/>
      <c r="L21" s="34"/>
      <c r="N21" s="138"/>
    </row>
    <row r="22" spans="1:14" ht="15.75">
      <c r="A22" s="275" t="s">
        <v>4</v>
      </c>
      <c r="B22" s="277" t="s">
        <v>5</v>
      </c>
      <c r="C22" s="279" t="s">
        <v>6</v>
      </c>
      <c r="D22" s="268" t="s">
        <v>7</v>
      </c>
      <c r="E22" s="268" t="s">
        <v>8</v>
      </c>
      <c r="F22" s="268" t="s">
        <v>9</v>
      </c>
      <c r="G22" s="21" t="s">
        <v>30</v>
      </c>
      <c r="H22" s="270" t="s">
        <v>11</v>
      </c>
      <c r="I22" s="22" t="s">
        <v>12</v>
      </c>
      <c r="J22" s="22" t="s">
        <v>13</v>
      </c>
      <c r="K22" s="22" t="s">
        <v>13</v>
      </c>
      <c r="L22" s="154" t="s">
        <v>13</v>
      </c>
      <c r="N22" s="138"/>
    </row>
    <row r="23" spans="1:14" ht="47.25">
      <c r="A23" s="275"/>
      <c r="B23" s="277"/>
      <c r="C23" s="279"/>
      <c r="D23" s="268"/>
      <c r="E23" s="268"/>
      <c r="F23" s="268"/>
      <c r="G23" s="20" t="s">
        <v>14</v>
      </c>
      <c r="H23" s="270"/>
      <c r="I23" s="23" t="s">
        <v>15</v>
      </c>
      <c r="J23" s="23" t="s">
        <v>31</v>
      </c>
      <c r="K23" s="24" t="s">
        <v>32</v>
      </c>
      <c r="L23" s="155" t="s">
        <v>33</v>
      </c>
      <c r="N23" s="138"/>
    </row>
    <row r="24" spans="1:14" ht="31.5">
      <c r="A24" s="215" t="str">
        <f t="shared" ref="A24:G29" si="2">A77</f>
        <v>CONTI MAKALU V.QP348E</v>
      </c>
      <c r="B24" s="12" t="str">
        <f t="shared" si="2"/>
        <v>9286243</v>
      </c>
      <c r="C24" s="12" t="str">
        <f t="shared" si="2"/>
        <v>YQQ/18E</v>
      </c>
      <c r="D24" s="12">
        <f t="shared" si="2"/>
        <v>45259</v>
      </c>
      <c r="E24" s="12">
        <f t="shared" si="2"/>
        <v>45259</v>
      </c>
      <c r="F24" s="12">
        <f t="shared" si="2"/>
        <v>45258</v>
      </c>
      <c r="G24" s="12">
        <f t="shared" si="2"/>
        <v>45262</v>
      </c>
      <c r="H24" s="18" t="s">
        <v>217</v>
      </c>
      <c r="I24" s="27">
        <v>45270</v>
      </c>
      <c r="J24" s="27">
        <f t="shared" ref="J24:J29" si="3">I24+21</f>
        <v>45291</v>
      </c>
      <c r="K24" s="27">
        <f t="shared" ref="K24:K29" si="4">J24+4</f>
        <v>45295</v>
      </c>
      <c r="L24" s="156">
        <f t="shared" ref="L24:L29" si="5">I24+19</f>
        <v>45289</v>
      </c>
      <c r="N24" s="138"/>
    </row>
    <row r="25" spans="1:14" ht="15.75">
      <c r="A25" s="215" t="str">
        <f t="shared" si="2"/>
        <v>MSC JASPER VIII V.QP349E</v>
      </c>
      <c r="B25" s="12" t="str">
        <f t="shared" si="2"/>
        <v>9466960</v>
      </c>
      <c r="C25" s="12" t="str">
        <f t="shared" si="2"/>
        <v>VJR/33E</v>
      </c>
      <c r="D25" s="12">
        <f t="shared" si="2"/>
        <v>45231</v>
      </c>
      <c r="E25" s="12">
        <f t="shared" si="2"/>
        <v>45231</v>
      </c>
      <c r="F25" s="12">
        <f t="shared" si="2"/>
        <v>45230</v>
      </c>
      <c r="G25" s="12">
        <f t="shared" si="2"/>
        <v>45269</v>
      </c>
      <c r="H25" s="39" t="s">
        <v>336</v>
      </c>
      <c r="I25" s="27">
        <f>I24+7</f>
        <v>45277</v>
      </c>
      <c r="J25" s="27">
        <f t="shared" si="3"/>
        <v>45298</v>
      </c>
      <c r="K25" s="27">
        <f t="shared" si="4"/>
        <v>45302</v>
      </c>
      <c r="L25" s="156">
        <f t="shared" si="5"/>
        <v>45296</v>
      </c>
      <c r="N25" s="138"/>
    </row>
    <row r="26" spans="1:14" ht="15.75">
      <c r="A26" s="215" t="str">
        <f t="shared" si="2"/>
        <v>ZIM NEWARK V.25E</v>
      </c>
      <c r="B26" s="12" t="str">
        <f t="shared" si="2"/>
        <v>9290555</v>
      </c>
      <c r="C26" s="12" t="str">
        <f t="shared" si="2"/>
        <v>VGX/25E</v>
      </c>
      <c r="D26" s="12">
        <f t="shared" si="2"/>
        <v>45238</v>
      </c>
      <c r="E26" s="12">
        <f t="shared" si="2"/>
        <v>45238</v>
      </c>
      <c r="F26" s="12">
        <f t="shared" si="2"/>
        <v>45237</v>
      </c>
      <c r="G26" s="12">
        <f t="shared" si="2"/>
        <v>45276</v>
      </c>
      <c r="H26" s="18" t="s">
        <v>337</v>
      </c>
      <c r="I26" s="27">
        <f>I25+7</f>
        <v>45284</v>
      </c>
      <c r="J26" s="27">
        <f t="shared" si="3"/>
        <v>45305</v>
      </c>
      <c r="K26" s="27">
        <f t="shared" si="4"/>
        <v>45309</v>
      </c>
      <c r="L26" s="156">
        <f t="shared" si="5"/>
        <v>45303</v>
      </c>
      <c r="N26" s="138"/>
    </row>
    <row r="27" spans="1:14" ht="15.75">
      <c r="A27" s="215" t="str">
        <f t="shared" si="2"/>
        <v>MSC RIKKU V.QP351E</v>
      </c>
      <c r="B27" s="12" t="str">
        <f t="shared" si="2"/>
        <v>9393319</v>
      </c>
      <c r="C27" s="12" t="str">
        <f t="shared" si="2"/>
        <v>LVX/7E</v>
      </c>
      <c r="D27" s="12">
        <f t="shared" si="2"/>
        <v>45280</v>
      </c>
      <c r="E27" s="12">
        <f t="shared" si="2"/>
        <v>45280</v>
      </c>
      <c r="F27" s="12">
        <f t="shared" si="2"/>
        <v>45279</v>
      </c>
      <c r="G27" s="12">
        <f t="shared" si="2"/>
        <v>45283</v>
      </c>
      <c r="H27" s="18" t="s">
        <v>338</v>
      </c>
      <c r="I27" s="27">
        <f>I26+7</f>
        <v>45291</v>
      </c>
      <c r="J27" s="27">
        <f t="shared" si="3"/>
        <v>45312</v>
      </c>
      <c r="K27" s="27">
        <f t="shared" si="4"/>
        <v>45316</v>
      </c>
      <c r="L27" s="156">
        <f t="shared" si="5"/>
        <v>45310</v>
      </c>
      <c r="N27" s="138"/>
    </row>
    <row r="28" spans="1:14" s="220" customFormat="1" ht="31.5">
      <c r="A28" s="215" t="str">
        <f t="shared" si="2"/>
        <v>ZIM NINGBO V.81E</v>
      </c>
      <c r="B28" s="12" t="str">
        <f t="shared" si="2"/>
        <v>9398400</v>
      </c>
      <c r="C28" s="12" t="str">
        <f t="shared" si="2"/>
        <v>ZNB/81E</v>
      </c>
      <c r="D28" s="12">
        <f t="shared" si="2"/>
        <v>45287</v>
      </c>
      <c r="E28" s="12">
        <f t="shared" si="2"/>
        <v>45287</v>
      </c>
      <c r="F28" s="12">
        <f t="shared" si="2"/>
        <v>45286</v>
      </c>
      <c r="G28" s="12">
        <f t="shared" si="2"/>
        <v>45290</v>
      </c>
      <c r="H28" s="18" t="s">
        <v>185</v>
      </c>
      <c r="I28" s="27">
        <f>I27+7</f>
        <v>45298</v>
      </c>
      <c r="J28" s="27">
        <f t="shared" si="3"/>
        <v>45319</v>
      </c>
      <c r="K28" s="27">
        <f t="shared" si="4"/>
        <v>45323</v>
      </c>
      <c r="L28" s="156">
        <f t="shared" si="5"/>
        <v>45317</v>
      </c>
      <c r="M28" s="219"/>
    </row>
    <row r="29" spans="1:14" s="220" customFormat="1" ht="15.75">
      <c r="A29" s="215" t="str">
        <f t="shared" si="2"/>
        <v>ZIM CHARLESTON V.18E</v>
      </c>
      <c r="B29" s="12" t="str">
        <f t="shared" si="2"/>
        <v>9461506</v>
      </c>
      <c r="C29" s="12" t="str">
        <f t="shared" si="2"/>
        <v>MB9/18E</v>
      </c>
      <c r="D29" s="12">
        <f t="shared" si="2"/>
        <v>45294</v>
      </c>
      <c r="E29" s="12">
        <f t="shared" si="2"/>
        <v>45294</v>
      </c>
      <c r="F29" s="12">
        <f t="shared" si="2"/>
        <v>45293</v>
      </c>
      <c r="G29" s="12">
        <f t="shared" si="2"/>
        <v>45297</v>
      </c>
      <c r="H29" s="18" t="s">
        <v>339</v>
      </c>
      <c r="I29" s="27">
        <f>I28+7</f>
        <v>45305</v>
      </c>
      <c r="J29" s="27">
        <f t="shared" si="3"/>
        <v>45326</v>
      </c>
      <c r="K29" s="27">
        <f t="shared" si="4"/>
        <v>45330</v>
      </c>
      <c r="L29" s="156">
        <f t="shared" si="5"/>
        <v>45324</v>
      </c>
      <c r="M29" s="219"/>
    </row>
    <row r="30" spans="1:14" ht="15.75">
      <c r="A30" s="283" t="s">
        <v>34</v>
      </c>
      <c r="B30" s="284"/>
      <c r="C30" s="284"/>
      <c r="D30" s="284"/>
      <c r="E30" s="284"/>
      <c r="F30" s="284"/>
      <c r="G30" s="284"/>
      <c r="H30" s="283"/>
      <c r="I30" s="283"/>
      <c r="J30" s="283"/>
      <c r="K30" s="283"/>
      <c r="L30" s="285"/>
      <c r="N30" s="138"/>
    </row>
    <row r="31" spans="1:14" ht="16.5" thickBot="1">
      <c r="A31" s="286" t="s">
        <v>35</v>
      </c>
      <c r="B31" s="286"/>
      <c r="C31" s="286"/>
      <c r="D31" s="286"/>
      <c r="E31" s="286"/>
      <c r="F31" s="286"/>
      <c r="G31" s="286"/>
      <c r="H31" s="286"/>
      <c r="I31" s="286"/>
      <c r="J31" s="286"/>
      <c r="K31" s="286"/>
      <c r="L31" s="287"/>
      <c r="N31" s="138"/>
    </row>
    <row r="32" spans="1:14" ht="16.5" thickBot="1">
      <c r="A32" s="126"/>
      <c r="B32" s="126"/>
      <c r="C32" s="126"/>
      <c r="D32" s="126"/>
      <c r="E32" s="126"/>
      <c r="F32" s="126"/>
      <c r="G32" s="126"/>
      <c r="H32" s="126"/>
      <c r="I32" s="126"/>
      <c r="J32" s="126"/>
      <c r="K32" s="126"/>
      <c r="L32" s="126"/>
      <c r="N32" s="138"/>
    </row>
    <row r="33" spans="1:15" ht="15.75">
      <c r="A33" s="288" t="s">
        <v>24</v>
      </c>
      <c r="B33" s="35" t="s">
        <v>257</v>
      </c>
      <c r="C33" s="35"/>
      <c r="D33" s="35"/>
      <c r="E33" s="35"/>
      <c r="F33" s="35"/>
      <c r="G33" s="35"/>
      <c r="H33" s="36"/>
      <c r="I33" s="126"/>
      <c r="J33" s="126"/>
      <c r="K33" s="126"/>
      <c r="M33" s="138"/>
      <c r="N33" s="138"/>
    </row>
    <row r="34" spans="1:15" ht="15.75">
      <c r="A34" s="289"/>
      <c r="B34" s="44" t="s">
        <v>25</v>
      </c>
      <c r="C34" s="44"/>
      <c r="D34" s="44"/>
      <c r="E34" s="44"/>
      <c r="F34" s="44"/>
      <c r="G34" s="44"/>
      <c r="H34" s="127"/>
      <c r="I34" s="126"/>
      <c r="J34" s="126"/>
      <c r="K34" s="126"/>
      <c r="M34" s="138"/>
      <c r="N34" s="138"/>
    </row>
    <row r="35" spans="1:15" ht="15.75">
      <c r="A35" s="289"/>
      <c r="B35" s="44" t="s">
        <v>256</v>
      </c>
      <c r="C35" s="44"/>
      <c r="D35" s="44"/>
      <c r="E35" s="44"/>
      <c r="F35" s="44"/>
      <c r="G35" s="44"/>
      <c r="H35" s="127"/>
      <c r="I35" s="126"/>
      <c r="J35" s="126"/>
      <c r="K35" s="126"/>
      <c r="M35" s="138"/>
      <c r="N35" s="138"/>
    </row>
    <row r="36" spans="1:15" ht="15.75" customHeight="1">
      <c r="A36" s="275" t="s">
        <v>4</v>
      </c>
      <c r="B36" s="277" t="s">
        <v>5</v>
      </c>
      <c r="C36" s="279" t="s">
        <v>6</v>
      </c>
      <c r="D36" s="268" t="s">
        <v>7</v>
      </c>
      <c r="E36" s="268" t="s">
        <v>8</v>
      </c>
      <c r="F36" s="268" t="s">
        <v>9</v>
      </c>
      <c r="G36" s="21" t="s">
        <v>30</v>
      </c>
      <c r="H36" s="128" t="s">
        <v>13</v>
      </c>
      <c r="I36" s="126"/>
      <c r="J36" s="126"/>
      <c r="K36" s="126"/>
      <c r="M36" s="138"/>
      <c r="N36" s="138"/>
    </row>
    <row r="37" spans="1:15" ht="47.25">
      <c r="A37" s="275"/>
      <c r="B37" s="277"/>
      <c r="C37" s="279"/>
      <c r="D37" s="268"/>
      <c r="E37" s="268"/>
      <c r="F37" s="268"/>
      <c r="G37" s="20" t="s">
        <v>14</v>
      </c>
      <c r="H37" s="128" t="s">
        <v>255</v>
      </c>
      <c r="I37" s="126"/>
      <c r="J37" s="126"/>
      <c r="K37" s="126"/>
      <c r="M37" s="138"/>
      <c r="N37" s="138"/>
    </row>
    <row r="38" spans="1:15" ht="15.75">
      <c r="A38" s="134" t="s">
        <v>264</v>
      </c>
      <c r="B38" s="135" t="s">
        <v>266</v>
      </c>
      <c r="C38" s="136" t="s">
        <v>265</v>
      </c>
      <c r="D38" s="14">
        <f>G38-1</f>
        <v>45263</v>
      </c>
      <c r="E38" s="129">
        <f>G38-1</f>
        <v>45263</v>
      </c>
      <c r="F38" s="130">
        <f>G38-3</f>
        <v>45261</v>
      </c>
      <c r="G38" s="131">
        <v>45264</v>
      </c>
      <c r="H38" s="132">
        <f>G38+15</f>
        <v>45279</v>
      </c>
      <c r="I38" s="126"/>
      <c r="J38" s="126"/>
      <c r="K38" s="126"/>
      <c r="M38" s="138"/>
      <c r="N38" s="138"/>
    </row>
    <row r="39" spans="1:15" ht="15.75">
      <c r="A39" s="112" t="s">
        <v>196</v>
      </c>
      <c r="B39" s="99"/>
      <c r="C39" s="73" t="s">
        <v>196</v>
      </c>
      <c r="D39" s="14">
        <f>G39-1</f>
        <v>45270</v>
      </c>
      <c r="E39" s="129">
        <f>G39-1</f>
        <v>45270</v>
      </c>
      <c r="F39" s="130">
        <f>G39-3</f>
        <v>45268</v>
      </c>
      <c r="G39" s="131">
        <f>G38+7</f>
        <v>45271</v>
      </c>
      <c r="H39" s="132">
        <f>G39+15</f>
        <v>45286</v>
      </c>
      <c r="I39" s="126"/>
      <c r="J39" s="126"/>
      <c r="K39" s="126"/>
      <c r="M39" s="138"/>
      <c r="N39" s="138"/>
    </row>
    <row r="40" spans="1:15" ht="15.75">
      <c r="A40" s="118" t="s">
        <v>196</v>
      </c>
      <c r="B40" s="212"/>
      <c r="C40" s="26" t="s">
        <v>196</v>
      </c>
      <c r="D40" s="14">
        <f>G40-1</f>
        <v>45277</v>
      </c>
      <c r="E40" s="129">
        <f>G40-1</f>
        <v>45277</v>
      </c>
      <c r="F40" s="130">
        <f>G40-3</f>
        <v>45275</v>
      </c>
      <c r="G40" s="131">
        <f>G39+7</f>
        <v>45278</v>
      </c>
      <c r="H40" s="132">
        <f>G40+15</f>
        <v>45293</v>
      </c>
      <c r="I40" s="126"/>
      <c r="J40" s="126"/>
      <c r="K40" s="126"/>
      <c r="M40" s="138"/>
      <c r="N40" s="138"/>
    </row>
    <row r="41" spans="1:15" ht="15.75">
      <c r="A41" s="134" t="s">
        <v>345</v>
      </c>
      <c r="B41" s="135" t="s">
        <v>347</v>
      </c>
      <c r="C41" s="136" t="s">
        <v>346</v>
      </c>
      <c r="D41" s="14">
        <f>G41-1</f>
        <v>45284</v>
      </c>
      <c r="E41" s="129">
        <f>G41-1</f>
        <v>45284</v>
      </c>
      <c r="F41" s="130">
        <f>G41-3</f>
        <v>45282</v>
      </c>
      <c r="G41" s="131">
        <f>G40+7</f>
        <v>45285</v>
      </c>
      <c r="H41" s="132">
        <f>G41+15</f>
        <v>45300</v>
      </c>
      <c r="I41" s="126"/>
      <c r="J41" s="126"/>
      <c r="K41" s="126"/>
      <c r="M41" s="138"/>
      <c r="N41" s="138"/>
    </row>
    <row r="42" spans="1:15" ht="15.75">
      <c r="A42" s="290" t="s">
        <v>299</v>
      </c>
      <c r="B42" s="291"/>
      <c r="C42" s="291"/>
      <c r="D42" s="291"/>
      <c r="E42" s="291"/>
      <c r="F42" s="291"/>
      <c r="G42" s="291"/>
      <c r="H42" s="292"/>
      <c r="I42" s="126"/>
      <c r="J42" s="126"/>
      <c r="K42" s="126"/>
      <c r="M42" s="138"/>
      <c r="N42" s="138"/>
    </row>
    <row r="43" spans="1:15" ht="15.75">
      <c r="A43" s="367" t="s">
        <v>300</v>
      </c>
      <c r="B43" s="368"/>
      <c r="C43" s="368"/>
      <c r="D43" s="368"/>
      <c r="E43" s="368"/>
      <c r="F43" s="368"/>
      <c r="G43" s="368"/>
      <c r="H43" s="369"/>
      <c r="I43" s="126"/>
      <c r="J43" s="126"/>
      <c r="K43" s="126"/>
      <c r="M43" s="138"/>
      <c r="N43" s="138"/>
    </row>
    <row r="44" spans="1:15" ht="16.5" thickBot="1">
      <c r="A44" s="293" t="s">
        <v>35</v>
      </c>
      <c r="B44" s="294"/>
      <c r="C44" s="294"/>
      <c r="D44" s="294"/>
      <c r="E44" s="294"/>
      <c r="F44" s="294"/>
      <c r="G44" s="294"/>
      <c r="H44" s="295"/>
      <c r="I44" s="126"/>
      <c r="J44" s="126"/>
      <c r="K44" s="126"/>
      <c r="M44" s="138"/>
      <c r="N44" s="138"/>
    </row>
    <row r="45" spans="1:15" s="141" customFormat="1" ht="15" customHeight="1" thickBot="1">
      <c r="A45" s="152"/>
      <c r="B45" s="157"/>
      <c r="C45" s="152"/>
      <c r="D45" s="152"/>
      <c r="E45" s="152"/>
      <c r="F45" s="152"/>
      <c r="G45" s="152"/>
      <c r="H45" s="152"/>
      <c r="I45" s="152"/>
      <c r="J45" s="152"/>
      <c r="K45" s="152"/>
      <c r="L45" s="152"/>
      <c r="N45" s="138"/>
    </row>
    <row r="46" spans="1:15" s="141" customFormat="1" ht="16.5" customHeight="1" thickBot="1">
      <c r="A46" s="274" t="s">
        <v>36</v>
      </c>
      <c r="B46" s="35" t="s">
        <v>37</v>
      </c>
      <c r="C46" s="35"/>
      <c r="D46" s="35"/>
      <c r="E46" s="35"/>
      <c r="F46" s="35"/>
      <c r="G46" s="35"/>
      <c r="H46" s="35"/>
      <c r="I46" s="35"/>
      <c r="J46" s="36"/>
      <c r="N46" s="138"/>
    </row>
    <row r="47" spans="1:15" s="141" customFormat="1" ht="16.5" customHeight="1" thickBot="1">
      <c r="A47" s="274"/>
      <c r="B47" s="31" t="s">
        <v>38</v>
      </c>
      <c r="C47" s="31"/>
      <c r="D47" s="31"/>
      <c r="E47" s="31"/>
      <c r="F47" s="31"/>
      <c r="G47" s="31"/>
      <c r="H47" s="31"/>
      <c r="I47" s="31"/>
      <c r="J47" s="150"/>
      <c r="K47" s="158" t="s">
        <v>39</v>
      </c>
      <c r="O47" s="138"/>
    </row>
    <row r="48" spans="1:15" ht="15.75" customHeight="1">
      <c r="A48" s="274"/>
      <c r="B48" s="44" t="s">
        <v>40</v>
      </c>
      <c r="C48" s="44"/>
      <c r="D48" s="44"/>
      <c r="E48" s="44"/>
      <c r="F48" s="44"/>
      <c r="G48" s="44"/>
      <c r="H48" s="44"/>
      <c r="I48" s="44"/>
      <c r="J48" s="127"/>
    </row>
    <row r="49" spans="1:15" ht="15.75">
      <c r="A49" s="275" t="s">
        <v>4</v>
      </c>
      <c r="B49" s="277" t="s">
        <v>5</v>
      </c>
      <c r="C49" s="279" t="s">
        <v>6</v>
      </c>
      <c r="D49" s="268" t="s">
        <v>7</v>
      </c>
      <c r="E49" s="296" t="s">
        <v>26</v>
      </c>
      <c r="F49" s="296" t="s">
        <v>41</v>
      </c>
      <c r="G49" s="21" t="s">
        <v>10</v>
      </c>
      <c r="H49" s="297" t="s">
        <v>208</v>
      </c>
      <c r="I49" s="297" t="s">
        <v>42</v>
      </c>
      <c r="J49" s="298" t="s">
        <v>43</v>
      </c>
    </row>
    <row r="50" spans="1:15" ht="15.75">
      <c r="A50" s="275"/>
      <c r="B50" s="277"/>
      <c r="C50" s="279"/>
      <c r="D50" s="268"/>
      <c r="E50" s="296"/>
      <c r="F50" s="296"/>
      <c r="G50" s="20" t="s">
        <v>14</v>
      </c>
      <c r="H50" s="297"/>
      <c r="I50" s="297"/>
      <c r="J50" s="298"/>
    </row>
    <row r="51" spans="1:15" ht="15.75">
      <c r="A51" s="97" t="s">
        <v>205</v>
      </c>
      <c r="B51" s="39" t="s">
        <v>187</v>
      </c>
      <c r="C51" s="102" t="s">
        <v>202</v>
      </c>
      <c r="D51" s="41">
        <f t="shared" ref="D51:D56" si="6">G51-2</f>
        <v>45260</v>
      </c>
      <c r="E51" s="41">
        <f t="shared" ref="E51:E56" si="7">G51-2</f>
        <v>45260</v>
      </c>
      <c r="F51" s="41">
        <f t="shared" ref="F51:F56" si="8">G51-3</f>
        <v>45259</v>
      </c>
      <c r="G51" s="42">
        <v>45262</v>
      </c>
      <c r="H51" s="43">
        <f t="shared" ref="H51:H56" si="9">G51+32</f>
        <v>45294</v>
      </c>
      <c r="I51" s="43">
        <f t="shared" ref="I51:I56" si="10">G51+34</f>
        <v>45296</v>
      </c>
      <c r="J51" s="159">
        <f t="shared" ref="J51:J56" si="11">G51+39</f>
        <v>45301</v>
      </c>
      <c r="K51" s="160"/>
    </row>
    <row r="52" spans="1:15" ht="15.75">
      <c r="A52" s="97" t="s">
        <v>206</v>
      </c>
      <c r="B52" s="39" t="s">
        <v>188</v>
      </c>
      <c r="C52" s="102" t="s">
        <v>203</v>
      </c>
      <c r="D52" s="41">
        <f t="shared" si="6"/>
        <v>45267</v>
      </c>
      <c r="E52" s="41">
        <f t="shared" si="7"/>
        <v>45267</v>
      </c>
      <c r="F52" s="41">
        <f t="shared" si="8"/>
        <v>45266</v>
      </c>
      <c r="G52" s="42">
        <f>G51+7</f>
        <v>45269</v>
      </c>
      <c r="H52" s="43">
        <f t="shared" si="9"/>
        <v>45301</v>
      </c>
      <c r="I52" s="43">
        <f t="shared" si="10"/>
        <v>45303</v>
      </c>
      <c r="J52" s="159">
        <f t="shared" si="11"/>
        <v>45308</v>
      </c>
    </row>
    <row r="53" spans="1:15" ht="15.75">
      <c r="A53" s="97" t="s">
        <v>284</v>
      </c>
      <c r="B53" s="39" t="s">
        <v>189</v>
      </c>
      <c r="C53" s="102" t="s">
        <v>280</v>
      </c>
      <c r="D53" s="41">
        <f t="shared" si="6"/>
        <v>45274</v>
      </c>
      <c r="E53" s="41">
        <f t="shared" si="7"/>
        <v>45274</v>
      </c>
      <c r="F53" s="41">
        <f t="shared" si="8"/>
        <v>45273</v>
      </c>
      <c r="G53" s="42">
        <f>G52+7</f>
        <v>45276</v>
      </c>
      <c r="H53" s="43">
        <f t="shared" si="9"/>
        <v>45308</v>
      </c>
      <c r="I53" s="43">
        <f t="shared" si="10"/>
        <v>45310</v>
      </c>
      <c r="J53" s="159">
        <f t="shared" si="11"/>
        <v>45315</v>
      </c>
    </row>
    <row r="54" spans="1:15" ht="15.75">
      <c r="A54" s="97" t="s">
        <v>288</v>
      </c>
      <c r="B54" s="39" t="s">
        <v>44</v>
      </c>
      <c r="C54" s="102" t="s">
        <v>287</v>
      </c>
      <c r="D54" s="41">
        <f t="shared" si="6"/>
        <v>45281</v>
      </c>
      <c r="E54" s="41">
        <f t="shared" si="7"/>
        <v>45281</v>
      </c>
      <c r="F54" s="41">
        <f t="shared" si="8"/>
        <v>45280</v>
      </c>
      <c r="G54" s="42">
        <f>G53+7</f>
        <v>45283</v>
      </c>
      <c r="H54" s="43">
        <f t="shared" si="9"/>
        <v>45315</v>
      </c>
      <c r="I54" s="43">
        <f t="shared" si="10"/>
        <v>45317</v>
      </c>
      <c r="J54" s="159">
        <f t="shared" si="11"/>
        <v>45322</v>
      </c>
    </row>
    <row r="55" spans="1:15" ht="15.75">
      <c r="A55" s="97" t="s">
        <v>285</v>
      </c>
      <c r="B55" s="39" t="s">
        <v>197</v>
      </c>
      <c r="C55" s="102" t="s">
        <v>282</v>
      </c>
      <c r="D55" s="39">
        <f t="shared" si="6"/>
        <v>45288</v>
      </c>
      <c r="E55" s="39">
        <f t="shared" si="7"/>
        <v>45288</v>
      </c>
      <c r="F55" s="39">
        <f t="shared" si="8"/>
        <v>45287</v>
      </c>
      <c r="G55" s="42">
        <f>G54+7</f>
        <v>45290</v>
      </c>
      <c r="H55" s="43">
        <f t="shared" si="9"/>
        <v>45322</v>
      </c>
      <c r="I55" s="43">
        <f t="shared" si="10"/>
        <v>45324</v>
      </c>
      <c r="J55" s="159">
        <f t="shared" si="11"/>
        <v>45329</v>
      </c>
    </row>
    <row r="56" spans="1:15" ht="15.75">
      <c r="A56" s="97" t="s">
        <v>289</v>
      </c>
      <c r="B56" s="40" t="s">
        <v>286</v>
      </c>
      <c r="C56" s="102" t="s">
        <v>283</v>
      </c>
      <c r="D56" s="39">
        <f t="shared" si="6"/>
        <v>45295</v>
      </c>
      <c r="E56" s="39">
        <f t="shared" si="7"/>
        <v>45295</v>
      </c>
      <c r="F56" s="39">
        <f t="shared" si="8"/>
        <v>45294</v>
      </c>
      <c r="G56" s="42">
        <f>G55+7</f>
        <v>45297</v>
      </c>
      <c r="H56" s="43">
        <f t="shared" si="9"/>
        <v>45329</v>
      </c>
      <c r="I56" s="43">
        <f t="shared" si="10"/>
        <v>45331</v>
      </c>
      <c r="J56" s="159">
        <f t="shared" si="11"/>
        <v>45336</v>
      </c>
    </row>
    <row r="57" spans="1:15" ht="16.5" thickBot="1">
      <c r="A57" s="299" t="s">
        <v>45</v>
      </c>
      <c r="B57" s="299"/>
      <c r="C57" s="299"/>
      <c r="D57" s="299"/>
      <c r="E57" s="299"/>
      <c r="F57" s="299"/>
      <c r="G57" s="299"/>
      <c r="H57" s="299"/>
      <c r="I57" s="299"/>
      <c r="J57" s="302"/>
      <c r="K57" s="138"/>
    </row>
    <row r="58" spans="1:15" s="142" customFormat="1" ht="15.75" thickBot="1">
      <c r="A58" s="138"/>
      <c r="B58" s="148"/>
      <c r="C58" s="138"/>
      <c r="D58" s="138"/>
      <c r="E58" s="138"/>
      <c r="F58" s="138"/>
      <c r="G58" s="138"/>
      <c r="H58" s="138"/>
      <c r="I58" s="138"/>
      <c r="J58" s="138"/>
      <c r="K58" s="138"/>
      <c r="L58" s="141"/>
      <c r="M58" s="161"/>
      <c r="N58" s="161"/>
    </row>
    <row r="59" spans="1:15" ht="15.75">
      <c r="A59" s="274" t="s">
        <v>46</v>
      </c>
      <c r="B59" s="35" t="s">
        <v>47</v>
      </c>
      <c r="C59" s="35"/>
      <c r="D59" s="35"/>
      <c r="E59" s="35"/>
      <c r="F59" s="35"/>
      <c r="G59" s="35"/>
      <c r="H59" s="35"/>
      <c r="I59" s="35"/>
      <c r="J59" s="35"/>
      <c r="K59" s="35"/>
      <c r="L59" s="36"/>
    </row>
    <row r="60" spans="1:15" ht="15.75">
      <c r="A60" s="303"/>
      <c r="B60" s="31" t="s">
        <v>48</v>
      </c>
      <c r="C60" s="31"/>
      <c r="D60" s="31"/>
      <c r="E60" s="31"/>
      <c r="F60" s="31"/>
      <c r="G60" s="31"/>
      <c r="H60" s="31"/>
      <c r="I60" s="31"/>
      <c r="J60" s="31"/>
      <c r="K60" s="31"/>
      <c r="L60" s="150"/>
    </row>
    <row r="61" spans="1:15" ht="15.75">
      <c r="A61" s="303"/>
      <c r="B61" s="44" t="s">
        <v>49</v>
      </c>
      <c r="C61" s="44"/>
      <c r="D61" s="44"/>
      <c r="E61" s="44"/>
      <c r="F61" s="44"/>
      <c r="G61" s="44"/>
      <c r="H61" s="44"/>
      <c r="I61" s="44"/>
      <c r="J61" s="44"/>
      <c r="K61" s="44"/>
      <c r="L61" s="127"/>
    </row>
    <row r="62" spans="1:15" ht="15.75">
      <c r="A62" s="275" t="s">
        <v>4</v>
      </c>
      <c r="B62" s="277" t="s">
        <v>5</v>
      </c>
      <c r="C62" s="279" t="s">
        <v>6</v>
      </c>
      <c r="D62" s="268" t="s">
        <v>7</v>
      </c>
      <c r="E62" s="279" t="s">
        <v>26</v>
      </c>
      <c r="F62" s="279" t="s">
        <v>41</v>
      </c>
      <c r="G62" s="21" t="s">
        <v>10</v>
      </c>
      <c r="H62" s="297" t="s">
        <v>50</v>
      </c>
      <c r="I62" s="297" t="s">
        <v>51</v>
      </c>
      <c r="J62" s="297" t="s">
        <v>52</v>
      </c>
      <c r="K62" s="297" t="s">
        <v>53</v>
      </c>
      <c r="L62" s="298" t="s">
        <v>54</v>
      </c>
      <c r="O62" s="141"/>
    </row>
    <row r="63" spans="1:15" ht="15.75">
      <c r="A63" s="275"/>
      <c r="B63" s="277"/>
      <c r="C63" s="279"/>
      <c r="D63" s="268"/>
      <c r="E63" s="279"/>
      <c r="F63" s="279"/>
      <c r="G63" s="20" t="s">
        <v>14</v>
      </c>
      <c r="H63" s="297"/>
      <c r="I63" s="297"/>
      <c r="J63" s="297"/>
      <c r="K63" s="297"/>
      <c r="L63" s="298"/>
      <c r="O63" s="141"/>
    </row>
    <row r="64" spans="1:15" ht="15.75">
      <c r="A64" s="162" t="s">
        <v>291</v>
      </c>
      <c r="B64" s="39" t="s">
        <v>190</v>
      </c>
      <c r="C64" s="39" t="s">
        <v>281</v>
      </c>
      <c r="D64" s="41">
        <f t="shared" ref="D64:D69" si="12">G64-2</f>
        <v>45265</v>
      </c>
      <c r="E64" s="41">
        <f t="shared" ref="E64:E69" si="13">G64-2</f>
        <v>45265</v>
      </c>
      <c r="F64" s="41">
        <f t="shared" ref="F64:F69" si="14">G64-3</f>
        <v>45264</v>
      </c>
      <c r="G64" s="42">
        <v>45267</v>
      </c>
      <c r="H64" s="17">
        <f t="shared" ref="H64:H69" si="15">G64+28</f>
        <v>45295</v>
      </c>
      <c r="I64" s="17">
        <f t="shared" ref="I64:I69" si="16">G64+33</f>
        <v>45300</v>
      </c>
      <c r="J64" s="47">
        <f t="shared" ref="J64:J69" si="17">G64+37</f>
        <v>45304</v>
      </c>
      <c r="K64" s="47">
        <f t="shared" ref="K64:K69" si="18">G64+39</f>
        <v>45306</v>
      </c>
      <c r="L64" s="163">
        <f t="shared" ref="L64:L69" si="19">G64+42</f>
        <v>45309</v>
      </c>
      <c r="M64" s="164"/>
      <c r="O64" s="141"/>
    </row>
    <row r="65" spans="1:15" ht="15.75">
      <c r="A65" s="162" t="s">
        <v>207</v>
      </c>
      <c r="B65" s="39" t="s">
        <v>191</v>
      </c>
      <c r="C65" s="39" t="s">
        <v>204</v>
      </c>
      <c r="D65" s="41">
        <f t="shared" si="12"/>
        <v>45272</v>
      </c>
      <c r="E65" s="42">
        <f t="shared" si="13"/>
        <v>45272</v>
      </c>
      <c r="F65" s="42">
        <f t="shared" si="14"/>
        <v>45271</v>
      </c>
      <c r="G65" s="42">
        <f>G64+7</f>
        <v>45274</v>
      </c>
      <c r="H65" s="17">
        <f t="shared" si="15"/>
        <v>45302</v>
      </c>
      <c r="I65" s="17">
        <f t="shared" si="16"/>
        <v>45307</v>
      </c>
      <c r="J65" s="43">
        <f t="shared" si="17"/>
        <v>45311</v>
      </c>
      <c r="K65" s="43">
        <f t="shared" si="18"/>
        <v>45313</v>
      </c>
      <c r="L65" s="159">
        <f t="shared" si="19"/>
        <v>45316</v>
      </c>
      <c r="M65" s="164"/>
      <c r="O65" s="141"/>
    </row>
    <row r="66" spans="1:15" ht="15.75">
      <c r="A66" s="162" t="s">
        <v>292</v>
      </c>
      <c r="B66" s="39" t="s">
        <v>192</v>
      </c>
      <c r="C66" s="39" t="s">
        <v>290</v>
      </c>
      <c r="D66" s="42">
        <f t="shared" si="12"/>
        <v>45279</v>
      </c>
      <c r="E66" s="42">
        <f t="shared" si="13"/>
        <v>45279</v>
      </c>
      <c r="F66" s="42">
        <f t="shared" si="14"/>
        <v>45278</v>
      </c>
      <c r="G66" s="42">
        <f>G65+7</f>
        <v>45281</v>
      </c>
      <c r="H66" s="17">
        <f t="shared" si="15"/>
        <v>45309</v>
      </c>
      <c r="I66" s="17">
        <f t="shared" si="16"/>
        <v>45314</v>
      </c>
      <c r="J66" s="17">
        <f t="shared" si="17"/>
        <v>45318</v>
      </c>
      <c r="K66" s="17">
        <f t="shared" si="18"/>
        <v>45320</v>
      </c>
      <c r="L66" s="151">
        <f t="shared" si="19"/>
        <v>45323</v>
      </c>
      <c r="M66" s="164"/>
      <c r="O66" s="141"/>
    </row>
    <row r="67" spans="1:15" ht="15.75">
      <c r="A67" s="162" t="s">
        <v>293</v>
      </c>
      <c r="B67" s="39" t="s">
        <v>55</v>
      </c>
      <c r="C67" s="39" t="s">
        <v>294</v>
      </c>
      <c r="D67" s="41">
        <f t="shared" si="12"/>
        <v>45286</v>
      </c>
      <c r="E67" s="42">
        <f t="shared" si="13"/>
        <v>45286</v>
      </c>
      <c r="F67" s="42">
        <f t="shared" si="14"/>
        <v>45285</v>
      </c>
      <c r="G67" s="42">
        <f>G66+7</f>
        <v>45288</v>
      </c>
      <c r="H67" s="17">
        <f t="shared" si="15"/>
        <v>45316</v>
      </c>
      <c r="I67" s="17">
        <f t="shared" si="16"/>
        <v>45321</v>
      </c>
      <c r="J67" s="47">
        <f t="shared" si="17"/>
        <v>45325</v>
      </c>
      <c r="K67" s="47">
        <f t="shared" si="18"/>
        <v>45327</v>
      </c>
      <c r="L67" s="163">
        <f t="shared" si="19"/>
        <v>45330</v>
      </c>
      <c r="M67" s="164"/>
      <c r="O67" s="141"/>
    </row>
    <row r="68" spans="1:15" ht="15.75">
      <c r="A68" s="162" t="s">
        <v>297</v>
      </c>
      <c r="B68" s="39" t="s">
        <v>198</v>
      </c>
      <c r="C68" s="39" t="s">
        <v>295</v>
      </c>
      <c r="D68" s="41">
        <f t="shared" si="12"/>
        <v>45293</v>
      </c>
      <c r="E68" s="41">
        <f t="shared" si="13"/>
        <v>45293</v>
      </c>
      <c r="F68" s="41">
        <f t="shared" si="14"/>
        <v>45292</v>
      </c>
      <c r="G68" s="42">
        <f>G67+7</f>
        <v>45295</v>
      </c>
      <c r="H68" s="17">
        <f t="shared" si="15"/>
        <v>45323</v>
      </c>
      <c r="I68" s="17">
        <f t="shared" si="16"/>
        <v>45328</v>
      </c>
      <c r="J68" s="47">
        <f t="shared" si="17"/>
        <v>45332</v>
      </c>
      <c r="K68" s="47">
        <f t="shared" si="18"/>
        <v>45334</v>
      </c>
      <c r="L68" s="163">
        <f t="shared" si="19"/>
        <v>45337</v>
      </c>
      <c r="M68" s="164"/>
      <c r="O68" s="141"/>
    </row>
    <row r="69" spans="1:15" ht="15.75">
      <c r="A69" s="162" t="s">
        <v>298</v>
      </c>
      <c r="B69" s="39" t="s">
        <v>56</v>
      </c>
      <c r="C69" s="39" t="s">
        <v>296</v>
      </c>
      <c r="D69" s="41">
        <f t="shared" si="12"/>
        <v>45300</v>
      </c>
      <c r="E69" s="41">
        <f t="shared" si="13"/>
        <v>45300</v>
      </c>
      <c r="F69" s="41">
        <f t="shared" si="14"/>
        <v>45299</v>
      </c>
      <c r="G69" s="42">
        <f>G68+7</f>
        <v>45302</v>
      </c>
      <c r="H69" s="17">
        <f t="shared" si="15"/>
        <v>45330</v>
      </c>
      <c r="I69" s="17">
        <f t="shared" si="16"/>
        <v>45335</v>
      </c>
      <c r="J69" s="47">
        <f t="shared" si="17"/>
        <v>45339</v>
      </c>
      <c r="K69" s="47">
        <f t="shared" si="18"/>
        <v>45341</v>
      </c>
      <c r="L69" s="163">
        <f t="shared" si="19"/>
        <v>45344</v>
      </c>
      <c r="M69" s="164"/>
      <c r="O69" s="141"/>
    </row>
    <row r="70" spans="1:15" ht="16.5" thickBot="1">
      <c r="A70" s="299" t="s">
        <v>45</v>
      </c>
      <c r="B70" s="300"/>
      <c r="C70" s="300"/>
      <c r="D70" s="300"/>
      <c r="E70" s="300"/>
      <c r="F70" s="300"/>
      <c r="G70" s="300"/>
      <c r="H70" s="300"/>
      <c r="I70" s="300"/>
      <c r="J70" s="300"/>
      <c r="K70" s="300"/>
      <c r="L70" s="301"/>
    </row>
    <row r="71" spans="1:15" s="142" customFormat="1" ht="15.75" thickBot="1">
      <c r="A71" s="138"/>
      <c r="B71" s="148"/>
      <c r="C71" s="138"/>
      <c r="D71" s="138"/>
      <c r="E71" s="138"/>
      <c r="F71" s="138"/>
      <c r="G71" s="138"/>
      <c r="H71" s="138"/>
      <c r="I71" s="138"/>
      <c r="J71" s="138"/>
      <c r="K71" s="138"/>
      <c r="L71" s="141"/>
      <c r="M71" s="161"/>
      <c r="N71" s="161"/>
    </row>
    <row r="72" spans="1:15" ht="16.5" thickBot="1">
      <c r="A72" s="274" t="s">
        <v>57</v>
      </c>
      <c r="B72" s="35" t="s">
        <v>58</v>
      </c>
      <c r="C72" s="35"/>
      <c r="D72" s="35"/>
      <c r="E72" s="35"/>
      <c r="F72" s="35"/>
      <c r="G72" s="35"/>
      <c r="H72" s="35"/>
      <c r="I72" s="35"/>
      <c r="J72" s="36"/>
      <c r="K72" s="138"/>
    </row>
    <row r="73" spans="1:15" ht="16.5" thickBot="1">
      <c r="A73" s="274"/>
      <c r="B73" s="31" t="s">
        <v>48</v>
      </c>
      <c r="C73" s="31"/>
      <c r="D73" s="31"/>
      <c r="E73" s="31"/>
      <c r="F73" s="31"/>
      <c r="G73" s="31"/>
      <c r="H73" s="31"/>
      <c r="I73" s="31"/>
      <c r="J73" s="150"/>
      <c r="K73"/>
    </row>
    <row r="74" spans="1:15" ht="15.75">
      <c r="A74" s="274"/>
      <c r="B74" s="44" t="s">
        <v>59</v>
      </c>
      <c r="C74" s="44"/>
      <c r="D74" s="44"/>
      <c r="E74" s="44"/>
      <c r="F74" s="44"/>
      <c r="G74" s="44"/>
      <c r="H74" s="44"/>
      <c r="I74" s="44"/>
      <c r="J74" s="127"/>
      <c r="K74"/>
    </row>
    <row r="75" spans="1:15" ht="15.75">
      <c r="A75" s="275" t="s">
        <v>4</v>
      </c>
      <c r="B75" s="277" t="s">
        <v>5</v>
      </c>
      <c r="C75" s="279" t="s">
        <v>6</v>
      </c>
      <c r="D75" s="268" t="s">
        <v>7</v>
      </c>
      <c r="E75" s="279" t="s">
        <v>26</v>
      </c>
      <c r="F75" s="279" t="s">
        <v>41</v>
      </c>
      <c r="G75" s="21" t="s">
        <v>10</v>
      </c>
      <c r="H75" s="297" t="s">
        <v>60</v>
      </c>
      <c r="I75" s="297" t="s">
        <v>61</v>
      </c>
      <c r="J75" s="298" t="s">
        <v>62</v>
      </c>
    </row>
    <row r="76" spans="1:15" ht="15.75">
      <c r="A76" s="275"/>
      <c r="B76" s="277"/>
      <c r="C76" s="279"/>
      <c r="D76" s="268"/>
      <c r="E76" s="279"/>
      <c r="F76" s="279"/>
      <c r="G76" s="20" t="s">
        <v>14</v>
      </c>
      <c r="H76" s="297"/>
      <c r="I76" s="297"/>
      <c r="J76" s="298"/>
    </row>
    <row r="77" spans="1:15" ht="15.75">
      <c r="A77" s="120" t="s">
        <v>209</v>
      </c>
      <c r="B77" s="19" t="s">
        <v>193</v>
      </c>
      <c r="C77" s="18" t="s">
        <v>210</v>
      </c>
      <c r="D77" s="14">
        <f>G77-3</f>
        <v>45259</v>
      </c>
      <c r="E77" s="14">
        <f>G77-3</f>
        <v>45259</v>
      </c>
      <c r="F77" s="14">
        <f>G77-4</f>
        <v>45258</v>
      </c>
      <c r="G77" s="42">
        <v>45262</v>
      </c>
      <c r="H77" s="48">
        <f t="shared" ref="H77:H82" si="20">G77+31</f>
        <v>45293</v>
      </c>
      <c r="I77" s="48">
        <f t="shared" ref="I77:I82" si="21">H77+5</f>
        <v>45298</v>
      </c>
      <c r="J77" s="165">
        <f t="shared" ref="J77:J82" si="22">I77+3</f>
        <v>45301</v>
      </c>
    </row>
    <row r="78" spans="1:15" ht="15.75">
      <c r="A78" s="120" t="s">
        <v>211</v>
      </c>
      <c r="B78" s="19" t="s">
        <v>194</v>
      </c>
      <c r="C78" s="18" t="s">
        <v>212</v>
      </c>
      <c r="D78" s="14">
        <v>45231</v>
      </c>
      <c r="E78" s="14">
        <v>45231</v>
      </c>
      <c r="F78" s="14">
        <v>45230</v>
      </c>
      <c r="G78" s="42">
        <f>G77+7</f>
        <v>45269</v>
      </c>
      <c r="H78" s="48">
        <f t="shared" si="20"/>
        <v>45300</v>
      </c>
      <c r="I78" s="48">
        <f t="shared" si="21"/>
        <v>45305</v>
      </c>
      <c r="J78" s="165">
        <f t="shared" si="22"/>
        <v>45308</v>
      </c>
    </row>
    <row r="79" spans="1:15" ht="15.75">
      <c r="A79" s="162" t="s">
        <v>328</v>
      </c>
      <c r="B79" s="19" t="s">
        <v>195</v>
      </c>
      <c r="C79" s="18" t="s">
        <v>329</v>
      </c>
      <c r="D79" s="14">
        <v>45238</v>
      </c>
      <c r="E79" s="14">
        <v>45238</v>
      </c>
      <c r="F79" s="14">
        <v>45237</v>
      </c>
      <c r="G79" s="12">
        <f>G78+7</f>
        <v>45276</v>
      </c>
      <c r="H79" s="48">
        <f t="shared" si="20"/>
        <v>45307</v>
      </c>
      <c r="I79" s="48">
        <f t="shared" si="21"/>
        <v>45312</v>
      </c>
      <c r="J79" s="156">
        <f t="shared" si="22"/>
        <v>45315</v>
      </c>
    </row>
    <row r="80" spans="1:15" ht="15.75">
      <c r="A80" s="162" t="s">
        <v>331</v>
      </c>
      <c r="B80" s="19" t="s">
        <v>199</v>
      </c>
      <c r="C80" s="18" t="s">
        <v>330</v>
      </c>
      <c r="D80" s="14">
        <f>G80-3</f>
        <v>45280</v>
      </c>
      <c r="E80" s="14">
        <f>G80-3</f>
        <v>45280</v>
      </c>
      <c r="F80" s="14">
        <f>G80-4</f>
        <v>45279</v>
      </c>
      <c r="G80" s="12">
        <f>G79+7</f>
        <v>45283</v>
      </c>
      <c r="H80" s="48">
        <f t="shared" si="20"/>
        <v>45314</v>
      </c>
      <c r="I80" s="27">
        <f t="shared" si="21"/>
        <v>45319</v>
      </c>
      <c r="J80" s="156">
        <f t="shared" si="22"/>
        <v>45322</v>
      </c>
    </row>
    <row r="81" spans="1:14" ht="15.75">
      <c r="A81" s="120" t="s">
        <v>332</v>
      </c>
      <c r="B81" s="19" t="s">
        <v>63</v>
      </c>
      <c r="C81" s="18" t="s">
        <v>333</v>
      </c>
      <c r="D81" s="14">
        <f>G81-3</f>
        <v>45287</v>
      </c>
      <c r="E81" s="14">
        <f>G81-3</f>
        <v>45287</v>
      </c>
      <c r="F81" s="14">
        <f>G81-4</f>
        <v>45286</v>
      </c>
      <c r="G81" s="12">
        <f>G80+7</f>
        <v>45290</v>
      </c>
      <c r="H81" s="48">
        <f t="shared" si="20"/>
        <v>45321</v>
      </c>
      <c r="I81" s="27">
        <f t="shared" si="21"/>
        <v>45326</v>
      </c>
      <c r="J81" s="156">
        <f t="shared" si="22"/>
        <v>45329</v>
      </c>
    </row>
    <row r="82" spans="1:14" ht="15.75">
      <c r="A82" s="162" t="s">
        <v>334</v>
      </c>
      <c r="B82" s="19" t="s">
        <v>64</v>
      </c>
      <c r="C82" s="18" t="s">
        <v>335</v>
      </c>
      <c r="D82" s="14">
        <f>G82-3</f>
        <v>45294</v>
      </c>
      <c r="E82" s="14">
        <f>G82-3</f>
        <v>45294</v>
      </c>
      <c r="F82" s="14">
        <f>G82-4</f>
        <v>45293</v>
      </c>
      <c r="G82" s="12">
        <f>G81+7</f>
        <v>45297</v>
      </c>
      <c r="H82" s="48">
        <f t="shared" si="20"/>
        <v>45328</v>
      </c>
      <c r="I82" s="27">
        <f t="shared" si="21"/>
        <v>45333</v>
      </c>
      <c r="J82" s="156">
        <f t="shared" si="22"/>
        <v>45336</v>
      </c>
    </row>
    <row r="83" spans="1:14" ht="16.5" thickBot="1">
      <c r="A83" s="299" t="s">
        <v>35</v>
      </c>
      <c r="B83" s="299"/>
      <c r="C83" s="299"/>
      <c r="D83" s="299"/>
      <c r="E83" s="299"/>
      <c r="F83" s="299"/>
      <c r="G83" s="299"/>
      <c r="H83" s="299"/>
      <c r="I83" s="299"/>
      <c r="J83" s="302"/>
    </row>
    <row r="84" spans="1:14" s="142" customFormat="1" ht="15.75" thickBot="1">
      <c r="A84" s="2"/>
      <c r="B84" s="9"/>
      <c r="C84" s="2"/>
      <c r="D84" s="2"/>
      <c r="E84" s="2"/>
      <c r="F84" s="2"/>
      <c r="G84" s="2"/>
      <c r="H84" s="2"/>
      <c r="I84" s="2"/>
      <c r="J84" s="2"/>
      <c r="K84" s="138"/>
      <c r="L84" s="141"/>
      <c r="M84" s="161"/>
      <c r="N84" s="161"/>
    </row>
    <row r="85" spans="1:14" s="142" customFormat="1" ht="16.5" thickBot="1">
      <c r="A85" s="274" t="s">
        <v>68</v>
      </c>
      <c r="B85" s="35" t="s">
        <v>69</v>
      </c>
      <c r="C85" s="35"/>
      <c r="D85" s="35"/>
      <c r="E85" s="35"/>
      <c r="F85" s="35"/>
      <c r="G85" s="35"/>
      <c r="H85" s="35"/>
      <c r="I85" s="35"/>
      <c r="J85" s="36"/>
      <c r="L85" s="161"/>
      <c r="M85" s="161"/>
      <c r="N85" s="161"/>
    </row>
    <row r="86" spans="1:14" s="142" customFormat="1" ht="16.5" thickBot="1">
      <c r="A86" s="274"/>
      <c r="B86" s="31" t="s">
        <v>70</v>
      </c>
      <c r="C86" s="31"/>
      <c r="D86" s="31"/>
      <c r="E86" s="31"/>
      <c r="F86" s="31"/>
      <c r="G86" s="31"/>
      <c r="H86" s="31"/>
      <c r="I86" s="31"/>
      <c r="J86" s="150"/>
      <c r="L86" s="161"/>
      <c r="M86" s="161"/>
      <c r="N86" s="161"/>
    </row>
    <row r="87" spans="1:14" s="142" customFormat="1" ht="15.75">
      <c r="A87" s="274"/>
      <c r="B87" s="44" t="s">
        <v>71</v>
      </c>
      <c r="C87" s="44"/>
      <c r="D87" s="44"/>
      <c r="E87" s="44"/>
      <c r="F87" s="44"/>
      <c r="G87" s="44"/>
      <c r="H87" s="44"/>
      <c r="I87" s="44"/>
      <c r="J87" s="127"/>
      <c r="L87" s="161"/>
      <c r="M87" s="161"/>
      <c r="N87" s="161"/>
    </row>
    <row r="88" spans="1:14" s="142" customFormat="1" ht="15.75">
      <c r="A88" s="275" t="s">
        <v>4</v>
      </c>
      <c r="B88" s="277" t="s">
        <v>5</v>
      </c>
      <c r="C88" s="279" t="s">
        <v>6</v>
      </c>
      <c r="D88" s="268" t="s">
        <v>7</v>
      </c>
      <c r="E88" s="279" t="s">
        <v>26</v>
      </c>
      <c r="F88" s="279" t="s">
        <v>72</v>
      </c>
      <c r="G88" s="21" t="s">
        <v>10</v>
      </c>
      <c r="H88" s="270" t="s">
        <v>11</v>
      </c>
      <c r="I88" s="22" t="s">
        <v>12</v>
      </c>
      <c r="J88" s="128" t="s">
        <v>13</v>
      </c>
      <c r="K88" s="138"/>
      <c r="M88" s="161"/>
      <c r="N88" s="161"/>
    </row>
    <row r="89" spans="1:14" s="142" customFormat="1" ht="31.5">
      <c r="A89" s="275"/>
      <c r="B89" s="277"/>
      <c r="C89" s="279"/>
      <c r="D89" s="268"/>
      <c r="E89" s="279"/>
      <c r="F89" s="279"/>
      <c r="G89" s="20" t="s">
        <v>14</v>
      </c>
      <c r="H89" s="270"/>
      <c r="I89" s="23" t="s">
        <v>73</v>
      </c>
      <c r="J89" s="116" t="s">
        <v>214</v>
      </c>
      <c r="K89" s="138"/>
      <c r="M89" s="161"/>
      <c r="N89" s="161"/>
    </row>
    <row r="90" spans="1:14" s="142" customFormat="1" ht="15.75">
      <c r="A90" s="166" t="str">
        <f t="shared" ref="A90:A95" si="23">A238</f>
        <v>SEASPAN TOKYO V.008W</v>
      </c>
      <c r="B90" s="49"/>
      <c r="C90" s="46" t="str">
        <f t="shared" ref="C90:C95" si="24">C238</f>
        <v>YVC/221W</v>
      </c>
      <c r="D90" s="50">
        <f t="shared" ref="D90:D95" si="25">G90-1</f>
        <v>45261</v>
      </c>
      <c r="E90" s="50">
        <f t="shared" ref="E90:E95" si="26">G90-1</f>
        <v>45261</v>
      </c>
      <c r="F90" s="50">
        <f t="shared" ref="F90:F95" si="27">G90-2</f>
        <v>45260</v>
      </c>
      <c r="G90" s="46">
        <f t="shared" ref="G90:G95" si="28">G238</f>
        <v>45262</v>
      </c>
      <c r="H90" s="51" t="s">
        <v>201</v>
      </c>
      <c r="I90" s="52">
        <v>45270</v>
      </c>
      <c r="J90" s="167">
        <f t="shared" ref="J90:J95" si="29">G90+45</f>
        <v>45307</v>
      </c>
      <c r="K90" s="138"/>
      <c r="M90" s="161"/>
      <c r="N90" s="161"/>
    </row>
    <row r="91" spans="1:14" s="142" customFormat="1" ht="15.75">
      <c r="A91" s="166" t="str">
        <f t="shared" si="23"/>
        <v>COSCO AQABA  V.075W</v>
      </c>
      <c r="B91" s="49"/>
      <c r="C91" s="46" t="str">
        <f t="shared" si="24"/>
        <v>QQC/253W</v>
      </c>
      <c r="D91" s="50">
        <f t="shared" si="25"/>
        <v>45268</v>
      </c>
      <c r="E91" s="50">
        <f t="shared" si="26"/>
        <v>45268</v>
      </c>
      <c r="F91" s="50">
        <f t="shared" si="27"/>
        <v>45267</v>
      </c>
      <c r="G91" s="46">
        <f t="shared" si="28"/>
        <v>45269</v>
      </c>
      <c r="H91" s="51" t="s">
        <v>359</v>
      </c>
      <c r="I91" s="52">
        <f>I90+7</f>
        <v>45277</v>
      </c>
      <c r="J91" s="167">
        <f t="shared" si="29"/>
        <v>45314</v>
      </c>
      <c r="K91" s="138"/>
      <c r="M91" s="161"/>
      <c r="N91" s="161"/>
    </row>
    <row r="92" spans="1:14" s="142" customFormat="1" ht="15.75">
      <c r="A92" s="166" t="str">
        <f t="shared" si="23"/>
        <v>COSCO IZMIR V.075W</v>
      </c>
      <c r="B92" s="49"/>
      <c r="C92" s="46" t="str">
        <f t="shared" si="24"/>
        <v>CZ1/18W</v>
      </c>
      <c r="D92" s="50">
        <f t="shared" si="25"/>
        <v>45275</v>
      </c>
      <c r="E92" s="50">
        <f t="shared" si="26"/>
        <v>45275</v>
      </c>
      <c r="F92" s="50">
        <f t="shared" si="27"/>
        <v>45274</v>
      </c>
      <c r="G92" s="46">
        <f t="shared" si="28"/>
        <v>45276</v>
      </c>
      <c r="H92" s="51" t="s">
        <v>360</v>
      </c>
      <c r="I92" s="52">
        <f>I91+7</f>
        <v>45284</v>
      </c>
      <c r="J92" s="167">
        <f t="shared" si="29"/>
        <v>45321</v>
      </c>
      <c r="K92" s="138"/>
      <c r="M92" s="161"/>
      <c r="N92" s="161"/>
    </row>
    <row r="93" spans="1:14" s="143" customFormat="1" ht="15.75">
      <c r="A93" s="166" t="str">
        <f t="shared" si="23"/>
        <v>MALIAKOS  V.007W</v>
      </c>
      <c r="B93" s="49"/>
      <c r="C93" s="46" t="str">
        <f t="shared" si="24"/>
        <v>CU1/167W</v>
      </c>
      <c r="D93" s="53">
        <f t="shared" si="25"/>
        <v>45289</v>
      </c>
      <c r="E93" s="53">
        <f t="shared" si="26"/>
        <v>45289</v>
      </c>
      <c r="F93" s="53">
        <f t="shared" si="27"/>
        <v>45288</v>
      </c>
      <c r="G93" s="46">
        <f t="shared" si="28"/>
        <v>45290</v>
      </c>
      <c r="H93" s="51" t="s">
        <v>361</v>
      </c>
      <c r="I93" s="52">
        <f>I92+7</f>
        <v>45291</v>
      </c>
      <c r="J93" s="167">
        <f t="shared" si="29"/>
        <v>45335</v>
      </c>
      <c r="K93" s="138"/>
      <c r="M93" s="152"/>
      <c r="N93" s="152"/>
    </row>
    <row r="94" spans="1:14" s="143" customFormat="1" ht="15.75">
      <c r="A94" s="166" t="str">
        <f t="shared" si="23"/>
        <v>KOTA LIMA V.014W</v>
      </c>
      <c r="B94" s="49"/>
      <c r="C94" s="46" t="str">
        <f t="shared" si="24"/>
        <v>UYD/17W</v>
      </c>
      <c r="D94" s="53">
        <f t="shared" si="25"/>
        <v>45296</v>
      </c>
      <c r="E94" s="53">
        <f t="shared" si="26"/>
        <v>45296</v>
      </c>
      <c r="F94" s="53">
        <f t="shared" si="27"/>
        <v>45295</v>
      </c>
      <c r="G94" s="46">
        <f t="shared" si="28"/>
        <v>45297</v>
      </c>
      <c r="H94" s="51" t="s">
        <v>362</v>
      </c>
      <c r="I94" s="52">
        <f>I93+7</f>
        <v>45298</v>
      </c>
      <c r="J94" s="167">
        <f t="shared" si="29"/>
        <v>45342</v>
      </c>
      <c r="K94" s="138"/>
      <c r="M94" s="152"/>
      <c r="N94" s="152"/>
    </row>
    <row r="95" spans="1:14" s="142" customFormat="1" ht="15.75">
      <c r="A95" s="166" t="str">
        <f t="shared" si="23"/>
        <v>KOTA LEKAS V.057W</v>
      </c>
      <c r="B95" s="49"/>
      <c r="C95" s="46" t="str">
        <f t="shared" si="24"/>
        <v>KL1/12W</v>
      </c>
      <c r="D95" s="53">
        <f t="shared" si="25"/>
        <v>45303</v>
      </c>
      <c r="E95" s="53">
        <f t="shared" si="26"/>
        <v>45303</v>
      </c>
      <c r="F95" s="53">
        <f t="shared" si="27"/>
        <v>45302</v>
      </c>
      <c r="G95" s="46">
        <f t="shared" si="28"/>
        <v>45304</v>
      </c>
      <c r="H95" s="51" t="s">
        <v>363</v>
      </c>
      <c r="I95" s="52">
        <f>I94+7</f>
        <v>45305</v>
      </c>
      <c r="J95" s="167">
        <f t="shared" si="29"/>
        <v>45349</v>
      </c>
      <c r="K95" s="138"/>
      <c r="M95" s="161"/>
      <c r="N95" s="161"/>
    </row>
    <row r="96" spans="1:14" s="142" customFormat="1" ht="16.5" thickBot="1">
      <c r="A96" s="304" t="s">
        <v>45</v>
      </c>
      <c r="B96" s="304"/>
      <c r="C96" s="304"/>
      <c r="D96" s="304"/>
      <c r="E96" s="304"/>
      <c r="F96" s="304"/>
      <c r="G96" s="304"/>
      <c r="H96" s="304"/>
      <c r="I96" s="304"/>
      <c r="J96" s="305"/>
      <c r="L96" s="161"/>
      <c r="M96" s="161"/>
      <c r="N96" s="161"/>
    </row>
    <row r="97" spans="1:15" s="142" customFormat="1" ht="16.5" thickBot="1">
      <c r="A97" s="133"/>
      <c r="B97" s="133"/>
      <c r="C97" s="133"/>
      <c r="D97" s="133"/>
      <c r="E97" s="133"/>
      <c r="F97" s="133"/>
      <c r="G97" s="133"/>
      <c r="H97" s="133"/>
      <c r="I97" s="133"/>
      <c r="J97" s="133"/>
      <c r="L97" s="161"/>
      <c r="M97" s="161"/>
      <c r="N97" s="161"/>
    </row>
    <row r="98" spans="1:15" s="209" customFormat="1" ht="15.75">
      <c r="A98" s="274" t="s">
        <v>237</v>
      </c>
      <c r="B98" s="311" t="s">
        <v>358</v>
      </c>
      <c r="C98" s="311"/>
      <c r="D98" s="311"/>
      <c r="E98" s="311"/>
      <c r="F98" s="311"/>
      <c r="G98" s="311"/>
      <c r="H98" s="311"/>
      <c r="I98" s="311"/>
      <c r="J98" s="311"/>
      <c r="K98" s="311"/>
      <c r="L98" s="311"/>
      <c r="M98" s="312"/>
      <c r="N98" s="210"/>
    </row>
    <row r="99" spans="1:15" s="209" customFormat="1" ht="15.75">
      <c r="A99" s="303"/>
      <c r="B99" s="309" t="s">
        <v>48</v>
      </c>
      <c r="C99" s="309"/>
      <c r="D99" s="309"/>
      <c r="E99" s="309"/>
      <c r="F99" s="309"/>
      <c r="G99" s="309"/>
      <c r="H99" s="309"/>
      <c r="I99" s="309"/>
      <c r="J99" s="309"/>
      <c r="K99" s="309"/>
      <c r="L99" s="309"/>
      <c r="M99" s="310"/>
      <c r="N99" s="210"/>
    </row>
    <row r="100" spans="1:15" s="209" customFormat="1" ht="15.75">
      <c r="A100" s="303"/>
      <c r="B100" s="370" t="s">
        <v>49</v>
      </c>
      <c r="C100" s="370"/>
      <c r="D100" s="370"/>
      <c r="E100" s="370"/>
      <c r="F100" s="370"/>
      <c r="G100" s="370"/>
      <c r="H100" s="370"/>
      <c r="I100" s="370"/>
      <c r="J100" s="370"/>
      <c r="K100" s="370"/>
      <c r="L100" s="370"/>
      <c r="M100" s="371"/>
      <c r="N100" s="210"/>
    </row>
    <row r="101" spans="1:15" s="209" customFormat="1" ht="15.75" customHeight="1">
      <c r="A101" s="275" t="s">
        <v>4</v>
      </c>
      <c r="B101" s="277" t="s">
        <v>5</v>
      </c>
      <c r="C101" s="279" t="s">
        <v>6</v>
      </c>
      <c r="D101" s="268" t="s">
        <v>7</v>
      </c>
      <c r="E101" s="279" t="s">
        <v>26</v>
      </c>
      <c r="F101" s="279" t="s">
        <v>41</v>
      </c>
      <c r="G101" s="21" t="s">
        <v>10</v>
      </c>
      <c r="H101" s="297" t="s">
        <v>354</v>
      </c>
      <c r="I101" s="297" t="s">
        <v>353</v>
      </c>
      <c r="J101" s="297" t="s">
        <v>355</v>
      </c>
      <c r="K101" s="297" t="s">
        <v>356</v>
      </c>
      <c r="L101" s="297" t="s">
        <v>186</v>
      </c>
      <c r="M101" s="298" t="s">
        <v>357</v>
      </c>
      <c r="N101" s="210"/>
      <c r="O101" s="210"/>
    </row>
    <row r="102" spans="1:15" s="209" customFormat="1" ht="15.75">
      <c r="A102" s="275"/>
      <c r="B102" s="277"/>
      <c r="C102" s="279"/>
      <c r="D102" s="268"/>
      <c r="E102" s="279"/>
      <c r="F102" s="279"/>
      <c r="G102" s="20" t="s">
        <v>14</v>
      </c>
      <c r="H102" s="297"/>
      <c r="I102" s="297"/>
      <c r="J102" s="297"/>
      <c r="K102" s="297"/>
      <c r="L102" s="297"/>
      <c r="M102" s="298"/>
      <c r="N102" s="210"/>
      <c r="O102" s="210"/>
    </row>
    <row r="103" spans="1:15" s="209" customFormat="1" ht="15.75">
      <c r="A103" s="222" t="s">
        <v>350</v>
      </c>
      <c r="B103" s="223" t="s">
        <v>352</v>
      </c>
      <c r="C103" s="211" t="s">
        <v>349</v>
      </c>
      <c r="D103" s="207">
        <f>G103-2</f>
        <v>45268</v>
      </c>
      <c r="E103" s="207">
        <f>G103-2</f>
        <v>45268</v>
      </c>
      <c r="F103" s="207">
        <f>G103-3</f>
        <v>45267</v>
      </c>
      <c r="G103" s="208">
        <v>45270</v>
      </c>
      <c r="H103" s="224">
        <v>45287</v>
      </c>
      <c r="I103" s="224">
        <v>44929</v>
      </c>
      <c r="J103" s="224">
        <v>44934</v>
      </c>
      <c r="K103" s="224">
        <v>44936</v>
      </c>
      <c r="L103" s="224">
        <v>44938</v>
      </c>
      <c r="M103" s="225">
        <v>44940</v>
      </c>
      <c r="N103" s="210"/>
      <c r="O103" s="210"/>
    </row>
    <row r="104" spans="1:15" s="209" customFormat="1" ht="15.75" hidden="1">
      <c r="A104" s="222"/>
      <c r="B104" s="211"/>
      <c r="C104" s="211"/>
      <c r="D104" s="207"/>
      <c r="E104" s="208"/>
      <c r="F104" s="208"/>
      <c r="G104" s="208"/>
      <c r="H104" s="224"/>
      <c r="I104" s="224"/>
      <c r="J104" s="226"/>
      <c r="K104" s="226"/>
      <c r="L104" s="226"/>
      <c r="M104" s="221"/>
      <c r="N104" s="210"/>
    </row>
    <row r="105" spans="1:15" s="209" customFormat="1" ht="16.5" thickBot="1">
      <c r="A105" s="306" t="s">
        <v>45</v>
      </c>
      <c r="B105" s="307"/>
      <c r="C105" s="307"/>
      <c r="D105" s="307"/>
      <c r="E105" s="307"/>
      <c r="F105" s="307"/>
      <c r="G105" s="307"/>
      <c r="H105" s="307"/>
      <c r="I105" s="307"/>
      <c r="J105" s="307"/>
      <c r="K105" s="307"/>
      <c r="L105" s="307"/>
      <c r="M105" s="308"/>
      <c r="N105" s="210"/>
    </row>
    <row r="106" spans="1:15" s="142" customFormat="1" ht="15.75">
      <c r="A106" s="133"/>
      <c r="B106" s="133"/>
      <c r="C106" s="133"/>
      <c r="D106" s="133"/>
      <c r="E106" s="133"/>
      <c r="F106" s="133"/>
      <c r="G106" s="133"/>
      <c r="H106" s="133"/>
      <c r="I106" s="133"/>
      <c r="J106" s="133"/>
      <c r="L106" s="161"/>
      <c r="M106" s="161"/>
      <c r="N106" s="161"/>
    </row>
    <row r="107" spans="1:15" s="139" customFormat="1" ht="15.75" thickBot="1">
      <c r="A107" s="1"/>
      <c r="B107" s="10"/>
      <c r="C107" s="1"/>
      <c r="D107" s="1"/>
      <c r="E107" s="1"/>
      <c r="F107" s="1"/>
      <c r="G107" s="1"/>
      <c r="H107" s="1"/>
      <c r="I107" s="1"/>
      <c r="J107" s="1"/>
      <c r="K107" s="1"/>
      <c r="L107" s="6"/>
      <c r="M107" s="6"/>
      <c r="N107" s="6"/>
    </row>
    <row r="108" spans="1:15" s="139" customFormat="1" ht="16.5" thickBot="1">
      <c r="A108" s="274" t="s">
        <v>74</v>
      </c>
      <c r="B108" s="56" t="s">
        <v>221</v>
      </c>
      <c r="C108" s="56"/>
      <c r="D108" s="56"/>
      <c r="E108" s="56"/>
      <c r="F108" s="56"/>
      <c r="G108" s="56"/>
      <c r="H108" s="56"/>
      <c r="I108" s="56"/>
      <c r="J108" s="56"/>
      <c r="K108" s="56"/>
      <c r="L108" s="105"/>
      <c r="M108" s="57"/>
    </row>
    <row r="109" spans="1:15" s="139" customFormat="1" ht="16.5" thickBot="1">
      <c r="A109" s="274"/>
      <c r="B109" s="55" t="s">
        <v>2</v>
      </c>
      <c r="C109" s="65"/>
      <c r="D109" s="65"/>
      <c r="E109" s="65"/>
      <c r="F109" s="65"/>
      <c r="G109" s="65"/>
      <c r="H109" s="65"/>
      <c r="I109" s="65"/>
      <c r="J109" s="65"/>
      <c r="K109" s="65"/>
      <c r="L109" s="106"/>
      <c r="M109" s="168"/>
    </row>
    <row r="110" spans="1:15" s="139" customFormat="1" ht="15.75">
      <c r="A110" s="274"/>
      <c r="B110" s="54" t="s">
        <v>3</v>
      </c>
      <c r="C110" s="54"/>
      <c r="D110" s="54"/>
      <c r="E110" s="54"/>
      <c r="F110" s="54"/>
      <c r="G110" s="54"/>
      <c r="H110" s="54"/>
      <c r="I110" s="54"/>
      <c r="J110" s="54"/>
      <c r="K110" s="54"/>
      <c r="L110" s="106"/>
      <c r="M110" s="168"/>
    </row>
    <row r="111" spans="1:15" s="139" customFormat="1" ht="15.75">
      <c r="A111" s="320" t="s">
        <v>4</v>
      </c>
      <c r="B111" s="319" t="s">
        <v>5</v>
      </c>
      <c r="C111" s="296" t="s">
        <v>6</v>
      </c>
      <c r="D111" s="296" t="s">
        <v>75</v>
      </c>
      <c r="E111" s="296" t="s">
        <v>26</v>
      </c>
      <c r="F111" s="296" t="s">
        <v>76</v>
      </c>
      <c r="G111" s="37" t="s">
        <v>30</v>
      </c>
      <c r="H111" s="313" t="s">
        <v>11</v>
      </c>
      <c r="I111" s="22" t="s">
        <v>13</v>
      </c>
      <c r="J111" s="22" t="s">
        <v>13</v>
      </c>
      <c r="K111" s="22" t="s">
        <v>13</v>
      </c>
      <c r="L111" s="100" t="s">
        <v>13</v>
      </c>
      <c r="M111" s="128" t="s">
        <v>13</v>
      </c>
    </row>
    <row r="112" spans="1:15" s="141" customFormat="1" ht="47.25">
      <c r="A112" s="320"/>
      <c r="B112" s="319"/>
      <c r="C112" s="296"/>
      <c r="D112" s="296"/>
      <c r="E112" s="296"/>
      <c r="F112" s="296"/>
      <c r="G112" s="38" t="s">
        <v>14</v>
      </c>
      <c r="H112" s="313"/>
      <c r="I112" s="58" t="s">
        <v>79</v>
      </c>
      <c r="J112" s="58" t="s">
        <v>80</v>
      </c>
      <c r="K112" s="59" t="s">
        <v>238</v>
      </c>
      <c r="L112" s="107" t="s">
        <v>223</v>
      </c>
      <c r="M112" s="169" t="s">
        <v>239</v>
      </c>
    </row>
    <row r="113" spans="1:14" s="141" customFormat="1" ht="15.75">
      <c r="A113" s="137" t="s">
        <v>213</v>
      </c>
      <c r="B113" s="78" t="s">
        <v>184</v>
      </c>
      <c r="C113" s="14" t="s">
        <v>181</v>
      </c>
      <c r="D113" s="14">
        <f>G113-2</f>
        <v>45266</v>
      </c>
      <c r="E113" s="14">
        <f>G113-2</f>
        <v>45266</v>
      </c>
      <c r="F113" s="14">
        <f>G113-2</f>
        <v>45266</v>
      </c>
      <c r="G113" s="15">
        <v>45268</v>
      </c>
      <c r="H113" s="60" t="s">
        <v>268</v>
      </c>
      <c r="I113" s="17">
        <v>45306</v>
      </c>
      <c r="J113" s="61">
        <f>I113+1</f>
        <v>45307</v>
      </c>
      <c r="K113" s="61">
        <f t="shared" ref="K113:L117" si="30">J113+3</f>
        <v>45310</v>
      </c>
      <c r="L113" s="108">
        <f t="shared" si="30"/>
        <v>45313</v>
      </c>
      <c r="M113" s="172">
        <f>L113+1</f>
        <v>45314</v>
      </c>
    </row>
    <row r="114" spans="1:14" s="141" customFormat="1" ht="15.75">
      <c r="A114" s="124" t="s">
        <v>270</v>
      </c>
      <c r="B114" s="13">
        <v>9290440</v>
      </c>
      <c r="C114" s="14" t="s">
        <v>182</v>
      </c>
      <c r="D114" s="14">
        <f>G114-2</f>
        <v>45273</v>
      </c>
      <c r="E114" s="14">
        <f>G114-2</f>
        <v>45273</v>
      </c>
      <c r="F114" s="14">
        <f>G114-2</f>
        <v>45273</v>
      </c>
      <c r="G114" s="15">
        <v>45275</v>
      </c>
      <c r="H114" s="60" t="s">
        <v>269</v>
      </c>
      <c r="I114" s="17">
        <v>44948</v>
      </c>
      <c r="J114" s="61">
        <f>I114+1</f>
        <v>44949</v>
      </c>
      <c r="K114" s="61">
        <f t="shared" si="30"/>
        <v>44952</v>
      </c>
      <c r="L114" s="108">
        <f t="shared" si="30"/>
        <v>44955</v>
      </c>
      <c r="M114" s="172">
        <f>L114+1</f>
        <v>44956</v>
      </c>
    </row>
    <row r="115" spans="1:14" s="141" customFormat="1" ht="15.75">
      <c r="A115" s="206" t="s">
        <v>272</v>
      </c>
      <c r="B115" s="78">
        <v>9453365</v>
      </c>
      <c r="C115" s="14" t="s">
        <v>271</v>
      </c>
      <c r="D115" s="14">
        <f>G115-2</f>
        <v>45280</v>
      </c>
      <c r="E115" s="14">
        <f>G115-2</f>
        <v>45280</v>
      </c>
      <c r="F115" s="14">
        <f>G115-2</f>
        <v>45280</v>
      </c>
      <c r="G115" s="15">
        <v>45282</v>
      </c>
      <c r="H115" s="60" t="s">
        <v>273</v>
      </c>
      <c r="I115" s="17">
        <v>44955</v>
      </c>
      <c r="J115" s="61">
        <f>I115+1</f>
        <v>44956</v>
      </c>
      <c r="K115" s="61">
        <f t="shared" si="30"/>
        <v>44959</v>
      </c>
      <c r="L115" s="108">
        <f t="shared" si="30"/>
        <v>44962</v>
      </c>
      <c r="M115" s="172">
        <f>L115+1</f>
        <v>44963</v>
      </c>
    </row>
    <row r="116" spans="1:14" s="141" customFormat="1" ht="15.75">
      <c r="A116" s="206" t="s">
        <v>274</v>
      </c>
      <c r="B116" s="78">
        <v>9352420</v>
      </c>
      <c r="C116" s="14" t="s">
        <v>262</v>
      </c>
      <c r="D116" s="14">
        <f>G116-2</f>
        <v>45286</v>
      </c>
      <c r="E116" s="14">
        <f>G116-2</f>
        <v>45286</v>
      </c>
      <c r="F116" s="14">
        <f>G116-2</f>
        <v>45286</v>
      </c>
      <c r="G116" s="15">
        <v>45288</v>
      </c>
      <c r="H116" s="60" t="s">
        <v>275</v>
      </c>
      <c r="I116" s="17">
        <v>45327</v>
      </c>
      <c r="J116" s="61">
        <f>I116+1</f>
        <v>45328</v>
      </c>
      <c r="K116" s="61">
        <f t="shared" si="30"/>
        <v>45331</v>
      </c>
      <c r="L116" s="108">
        <f t="shared" si="30"/>
        <v>45334</v>
      </c>
      <c r="M116" s="172">
        <f>L116+1</f>
        <v>45335</v>
      </c>
    </row>
    <row r="117" spans="1:14" s="141" customFormat="1" ht="15.75">
      <c r="A117" s="173" t="s">
        <v>277</v>
      </c>
      <c r="B117" s="63" t="s">
        <v>278</v>
      </c>
      <c r="C117" s="64" t="s">
        <v>276</v>
      </c>
      <c r="D117" s="14">
        <f>G117-2</f>
        <v>45294</v>
      </c>
      <c r="E117" s="14">
        <f>G117-2</f>
        <v>45294</v>
      </c>
      <c r="F117" s="14">
        <f>G117-2</f>
        <v>45294</v>
      </c>
      <c r="G117" s="25">
        <v>45296</v>
      </c>
      <c r="H117" s="60" t="s">
        <v>279</v>
      </c>
      <c r="I117" s="17">
        <v>45334</v>
      </c>
      <c r="J117" s="62">
        <f>I117+1</f>
        <v>45335</v>
      </c>
      <c r="K117" s="62">
        <f t="shared" si="30"/>
        <v>45338</v>
      </c>
      <c r="L117" s="109">
        <f t="shared" si="30"/>
        <v>45341</v>
      </c>
      <c r="M117" s="174">
        <f>L117+1</f>
        <v>45342</v>
      </c>
    </row>
    <row r="118" spans="1:14">
      <c r="A118" s="317" t="s">
        <v>222</v>
      </c>
      <c r="B118" s="317"/>
      <c r="C118" s="317"/>
      <c r="D118" s="317"/>
      <c r="E118" s="317"/>
      <c r="F118" s="317"/>
      <c r="G118" s="317"/>
      <c r="H118" s="317"/>
      <c r="I118" s="317"/>
      <c r="J118" s="317"/>
      <c r="K118" s="317"/>
      <c r="L118" s="318"/>
      <c r="M118" s="170"/>
    </row>
    <row r="119" spans="1:14">
      <c r="A119" s="317" t="s">
        <v>81</v>
      </c>
      <c r="B119" s="317"/>
      <c r="C119" s="317"/>
      <c r="D119" s="317"/>
      <c r="E119" s="317"/>
      <c r="F119" s="317"/>
      <c r="G119" s="317"/>
      <c r="H119" s="317"/>
      <c r="I119" s="317"/>
      <c r="J119" s="317"/>
      <c r="K119" s="317"/>
      <c r="L119" s="318"/>
      <c r="M119" s="170"/>
    </row>
    <row r="120" spans="1:14" s="139" customFormat="1" ht="16.5" thickBot="1">
      <c r="A120" s="315" t="s">
        <v>78</v>
      </c>
      <c r="B120" s="315"/>
      <c r="C120" s="315"/>
      <c r="D120" s="315"/>
      <c r="E120" s="315"/>
      <c r="F120" s="315"/>
      <c r="G120" s="315"/>
      <c r="H120" s="315"/>
      <c r="I120" s="315"/>
      <c r="J120" s="315"/>
      <c r="K120" s="315"/>
      <c r="L120" s="315"/>
      <c r="M120" s="171"/>
      <c r="N120" s="149"/>
    </row>
    <row r="121" spans="1:14" s="139" customFormat="1" ht="16.5" thickBot="1">
      <c r="A121" s="66"/>
      <c r="B121" s="66"/>
      <c r="C121" s="66"/>
      <c r="D121" s="66"/>
      <c r="E121" s="66"/>
      <c r="F121" s="66"/>
      <c r="G121" s="66"/>
      <c r="H121" s="66"/>
      <c r="I121" s="66"/>
      <c r="J121" s="66"/>
      <c r="K121" s="66"/>
      <c r="L121" s="67"/>
      <c r="M121" s="149"/>
      <c r="N121" s="149"/>
    </row>
    <row r="122" spans="1:14" s="141" customFormat="1" ht="16.5" thickBot="1">
      <c r="A122" s="274" t="s">
        <v>82</v>
      </c>
      <c r="B122" s="74" t="s">
        <v>83</v>
      </c>
      <c r="C122" s="74"/>
      <c r="D122" s="74"/>
      <c r="E122" s="74"/>
      <c r="F122" s="74"/>
      <c r="G122" s="74"/>
      <c r="H122" s="74"/>
      <c r="I122" s="74"/>
      <c r="J122" s="74"/>
      <c r="K122" s="74"/>
      <c r="L122" s="74"/>
      <c r="M122" s="74"/>
      <c r="N122" s="75"/>
    </row>
    <row r="123" spans="1:14" s="141" customFormat="1" ht="16.5" thickBot="1">
      <c r="A123" s="274"/>
      <c r="B123" s="55" t="s">
        <v>84</v>
      </c>
      <c r="C123" s="68"/>
      <c r="D123" s="68"/>
      <c r="E123" s="68"/>
      <c r="F123" s="68"/>
      <c r="G123" s="68"/>
      <c r="H123" s="68"/>
      <c r="I123" s="68"/>
      <c r="J123" s="68"/>
      <c r="K123" s="68"/>
      <c r="L123" s="68"/>
      <c r="M123" s="68"/>
      <c r="N123" s="121"/>
    </row>
    <row r="124" spans="1:14" s="141" customFormat="1" ht="15.75">
      <c r="A124" s="274"/>
      <c r="B124" s="68" t="s">
        <v>85</v>
      </c>
      <c r="C124" s="68"/>
      <c r="D124" s="68"/>
      <c r="E124" s="68"/>
      <c r="F124" s="68"/>
      <c r="G124" s="68"/>
      <c r="H124" s="68"/>
      <c r="I124" s="68"/>
      <c r="J124" s="68"/>
      <c r="K124" s="68"/>
      <c r="L124" s="68"/>
      <c r="M124" s="68"/>
      <c r="N124" s="121"/>
    </row>
    <row r="125" spans="1:14" s="139" customFormat="1" ht="15.75">
      <c r="A125" s="275" t="s">
        <v>4</v>
      </c>
      <c r="B125" s="319" t="s">
        <v>5</v>
      </c>
      <c r="C125" s="296" t="s">
        <v>6</v>
      </c>
      <c r="D125" s="296" t="s">
        <v>75</v>
      </c>
      <c r="E125" s="296" t="s">
        <v>26</v>
      </c>
      <c r="F125" s="296" t="s">
        <v>76</v>
      </c>
      <c r="G125" s="37" t="s">
        <v>30</v>
      </c>
      <c r="H125" s="313" t="s">
        <v>11</v>
      </c>
      <c r="I125" s="297" t="s">
        <v>215</v>
      </c>
      <c r="J125" s="22" t="s">
        <v>13</v>
      </c>
      <c r="K125" s="22" t="s">
        <v>13</v>
      </c>
      <c r="L125" s="22" t="s">
        <v>13</v>
      </c>
      <c r="M125" s="22" t="s">
        <v>13</v>
      </c>
      <c r="N125" s="117" t="s">
        <v>13</v>
      </c>
    </row>
    <row r="126" spans="1:14" ht="47.25">
      <c r="A126" s="275"/>
      <c r="B126" s="319"/>
      <c r="C126" s="296"/>
      <c r="D126" s="296"/>
      <c r="E126" s="296"/>
      <c r="F126" s="296"/>
      <c r="G126" s="38" t="s">
        <v>14</v>
      </c>
      <c r="H126" s="313"/>
      <c r="I126" s="314"/>
      <c r="J126" s="23" t="s">
        <v>88</v>
      </c>
      <c r="K126" s="23" t="s">
        <v>89</v>
      </c>
      <c r="L126" s="23" t="s">
        <v>216</v>
      </c>
      <c r="M126" s="23" t="s">
        <v>90</v>
      </c>
      <c r="N126" s="116" t="s">
        <v>91</v>
      </c>
    </row>
    <row r="127" spans="1:14" ht="31.5">
      <c r="A127" s="112" t="s">
        <v>119</v>
      </c>
      <c r="B127" s="99"/>
      <c r="C127" s="73" t="s">
        <v>120</v>
      </c>
      <c r="D127" s="50">
        <f>G127-2</f>
        <v>45259</v>
      </c>
      <c r="E127" s="50">
        <f t="shared" ref="E127:E132" si="31">G127-1</f>
        <v>45260</v>
      </c>
      <c r="F127" s="50">
        <f t="shared" ref="F127:F132" si="32">G127-2</f>
        <v>45259</v>
      </c>
      <c r="G127" s="50">
        <v>45261</v>
      </c>
      <c r="H127" s="18" t="s">
        <v>219</v>
      </c>
      <c r="I127" s="69">
        <v>45270</v>
      </c>
      <c r="J127" s="69">
        <f t="shared" ref="J127:J132" si="33">I127+27</f>
        <v>45297</v>
      </c>
      <c r="K127" s="69">
        <f t="shared" ref="K127:K132" si="34">J127+2</f>
        <v>45299</v>
      </c>
      <c r="L127" s="70">
        <f t="shared" ref="L127:L132" si="35">K127+5</f>
        <v>45304</v>
      </c>
      <c r="M127" s="70">
        <f t="shared" ref="M127:M132" si="36">L127+3</f>
        <v>45307</v>
      </c>
      <c r="N127" s="175">
        <f t="shared" ref="N127:N132" si="37">M127+4</f>
        <v>45311</v>
      </c>
    </row>
    <row r="128" spans="1:14" s="139" customFormat="1" ht="31.5">
      <c r="A128" s="166" t="s">
        <v>157</v>
      </c>
      <c r="B128" s="49" t="s">
        <v>163</v>
      </c>
      <c r="C128" s="72" t="s">
        <v>158</v>
      </c>
      <c r="D128" s="41">
        <f>G128-1</f>
        <v>45268</v>
      </c>
      <c r="E128" s="41">
        <f t="shared" si="31"/>
        <v>45268</v>
      </c>
      <c r="F128" s="41">
        <f t="shared" si="32"/>
        <v>45267</v>
      </c>
      <c r="G128" s="89">
        <v>45269</v>
      </c>
      <c r="H128" s="18" t="s">
        <v>220</v>
      </c>
      <c r="I128" s="69">
        <f>I127+7</f>
        <v>45277</v>
      </c>
      <c r="J128" s="69">
        <f t="shared" si="33"/>
        <v>45304</v>
      </c>
      <c r="K128" s="69">
        <f t="shared" si="34"/>
        <v>45306</v>
      </c>
      <c r="L128" s="70">
        <f t="shared" si="35"/>
        <v>45311</v>
      </c>
      <c r="M128" s="70">
        <f t="shared" si="36"/>
        <v>45314</v>
      </c>
      <c r="N128" s="175">
        <f t="shared" si="37"/>
        <v>45318</v>
      </c>
    </row>
    <row r="129" spans="1:14" s="139" customFormat="1" ht="15.75">
      <c r="A129" s="112" t="s">
        <v>122</v>
      </c>
      <c r="B129" s="85"/>
      <c r="C129" s="73" t="s">
        <v>123</v>
      </c>
      <c r="D129" s="50">
        <f>G129-2</f>
        <v>45273</v>
      </c>
      <c r="E129" s="50">
        <f t="shared" si="31"/>
        <v>45274</v>
      </c>
      <c r="F129" s="50">
        <f t="shared" si="32"/>
        <v>45273</v>
      </c>
      <c r="G129" s="50">
        <v>45275</v>
      </c>
      <c r="H129" s="14" t="s">
        <v>241</v>
      </c>
      <c r="I129" s="69">
        <f>I128+7</f>
        <v>45284</v>
      </c>
      <c r="J129" s="69">
        <f t="shared" si="33"/>
        <v>45311</v>
      </c>
      <c r="K129" s="69">
        <f t="shared" si="34"/>
        <v>45313</v>
      </c>
      <c r="L129" s="70">
        <f t="shared" si="35"/>
        <v>45318</v>
      </c>
      <c r="M129" s="70">
        <f t="shared" si="36"/>
        <v>45321</v>
      </c>
      <c r="N129" s="175">
        <f t="shared" si="37"/>
        <v>45325</v>
      </c>
    </row>
    <row r="130" spans="1:14" s="139" customFormat="1" ht="15.75">
      <c r="A130" s="112" t="s">
        <v>304</v>
      </c>
      <c r="B130" s="99"/>
      <c r="C130" s="73" t="s">
        <v>301</v>
      </c>
      <c r="D130" s="41">
        <f>G130-2</f>
        <v>45280</v>
      </c>
      <c r="E130" s="41">
        <f t="shared" si="31"/>
        <v>45281</v>
      </c>
      <c r="F130" s="41">
        <f t="shared" si="32"/>
        <v>45280</v>
      </c>
      <c r="G130" s="50">
        <v>45282</v>
      </c>
      <c r="H130" s="14" t="s">
        <v>218</v>
      </c>
      <c r="I130" s="69">
        <f>I129+7</f>
        <v>45291</v>
      </c>
      <c r="J130" s="69">
        <f t="shared" si="33"/>
        <v>45318</v>
      </c>
      <c r="K130" s="69">
        <f t="shared" si="34"/>
        <v>45320</v>
      </c>
      <c r="L130" s="70">
        <f t="shared" si="35"/>
        <v>45325</v>
      </c>
      <c r="M130" s="70">
        <f t="shared" si="36"/>
        <v>45328</v>
      </c>
      <c r="N130" s="175">
        <f t="shared" si="37"/>
        <v>45332</v>
      </c>
    </row>
    <row r="131" spans="1:14" s="139" customFormat="1" ht="31.5">
      <c r="A131" s="112" t="s">
        <v>305</v>
      </c>
      <c r="B131" s="99"/>
      <c r="C131" s="73" t="s">
        <v>302</v>
      </c>
      <c r="D131" s="50">
        <f>G131-2</f>
        <v>45287</v>
      </c>
      <c r="E131" s="50">
        <f t="shared" si="31"/>
        <v>45288</v>
      </c>
      <c r="F131" s="50">
        <f t="shared" si="32"/>
        <v>45287</v>
      </c>
      <c r="G131" s="50">
        <v>45289</v>
      </c>
      <c r="H131" s="18" t="s">
        <v>219</v>
      </c>
      <c r="I131" s="69">
        <f>I130+7</f>
        <v>45298</v>
      </c>
      <c r="J131" s="69">
        <f t="shared" si="33"/>
        <v>45325</v>
      </c>
      <c r="K131" s="69">
        <f t="shared" si="34"/>
        <v>45327</v>
      </c>
      <c r="L131" s="70">
        <f t="shared" si="35"/>
        <v>45332</v>
      </c>
      <c r="M131" s="70">
        <f t="shared" si="36"/>
        <v>45335</v>
      </c>
      <c r="N131" s="175">
        <f t="shared" si="37"/>
        <v>45339</v>
      </c>
    </row>
    <row r="132" spans="1:14" s="141" customFormat="1" ht="31.5">
      <c r="A132" s="112" t="s">
        <v>307</v>
      </c>
      <c r="B132" s="99"/>
      <c r="C132" s="73" t="s">
        <v>303</v>
      </c>
      <c r="D132" s="50">
        <f>G132-2</f>
        <v>45294</v>
      </c>
      <c r="E132" s="50">
        <f t="shared" si="31"/>
        <v>45295</v>
      </c>
      <c r="F132" s="50">
        <f t="shared" si="32"/>
        <v>45294</v>
      </c>
      <c r="G132" s="50">
        <v>45296</v>
      </c>
      <c r="H132" s="18" t="s">
        <v>220</v>
      </c>
      <c r="I132" s="69">
        <f>I131+7</f>
        <v>45305</v>
      </c>
      <c r="J132" s="69">
        <f t="shared" si="33"/>
        <v>45332</v>
      </c>
      <c r="K132" s="69">
        <f t="shared" si="34"/>
        <v>45334</v>
      </c>
      <c r="L132" s="70">
        <f t="shared" si="35"/>
        <v>45339</v>
      </c>
      <c r="M132" s="70">
        <f t="shared" si="36"/>
        <v>45342</v>
      </c>
      <c r="N132" s="175">
        <f t="shared" si="37"/>
        <v>45346</v>
      </c>
    </row>
    <row r="133" spans="1:14" s="141" customFormat="1" ht="16.5" thickBot="1">
      <c r="A133" s="315" t="s">
        <v>77</v>
      </c>
      <c r="B133" s="315"/>
      <c r="C133" s="315"/>
      <c r="D133" s="315"/>
      <c r="E133" s="315"/>
      <c r="F133" s="315"/>
      <c r="G133" s="315"/>
      <c r="H133" s="315"/>
      <c r="I133" s="315"/>
      <c r="J133" s="315"/>
      <c r="K133" s="315"/>
      <c r="L133" s="315"/>
      <c r="M133" s="315"/>
      <c r="N133" s="316"/>
    </row>
    <row r="134" spans="1:14" s="139" customFormat="1" ht="15.75" thickBot="1">
      <c r="A134" s="8"/>
      <c r="B134" s="80"/>
      <c r="C134" s="8"/>
      <c r="D134" s="8"/>
      <c r="E134" s="8"/>
      <c r="F134" s="8"/>
      <c r="G134" s="8"/>
      <c r="H134" s="8"/>
      <c r="I134" s="8"/>
      <c r="J134" s="141"/>
      <c r="K134" s="141"/>
      <c r="L134" s="149"/>
      <c r="M134" s="149"/>
      <c r="N134" s="149"/>
    </row>
    <row r="135" spans="1:14" s="139" customFormat="1" ht="16.5" thickBot="1">
      <c r="A135" s="274" t="s">
        <v>242</v>
      </c>
      <c r="B135" s="74" t="s">
        <v>243</v>
      </c>
      <c r="C135" s="74"/>
      <c r="D135" s="74"/>
      <c r="E135" s="74"/>
      <c r="F135" s="74"/>
      <c r="G135" s="74"/>
      <c r="H135" s="74"/>
      <c r="I135" s="74"/>
      <c r="J135" s="74"/>
      <c r="K135" s="74"/>
      <c r="L135" s="74"/>
      <c r="M135" s="74"/>
      <c r="N135" s="75"/>
    </row>
    <row r="136" spans="1:14" ht="16.5" thickBot="1">
      <c r="A136" s="274"/>
      <c r="B136" s="55" t="s">
        <v>2</v>
      </c>
      <c r="C136" s="68"/>
      <c r="D136" s="68"/>
      <c r="E136" s="68"/>
      <c r="F136" s="68"/>
      <c r="G136" s="68"/>
      <c r="H136" s="68"/>
      <c r="I136" s="68"/>
      <c r="J136" s="68"/>
      <c r="K136" s="68"/>
      <c r="L136" s="68"/>
      <c r="M136" s="68"/>
      <c r="N136" s="121"/>
    </row>
    <row r="137" spans="1:14" s="139" customFormat="1" ht="15.75">
      <c r="A137" s="274"/>
      <c r="B137" s="68" t="s">
        <v>3</v>
      </c>
      <c r="C137" s="68"/>
      <c r="D137" s="68"/>
      <c r="E137" s="68"/>
      <c r="F137" s="68"/>
      <c r="G137" s="68"/>
      <c r="H137" s="68"/>
      <c r="I137" s="68"/>
      <c r="J137" s="68"/>
      <c r="K137" s="68"/>
      <c r="L137" s="68"/>
      <c r="M137" s="68"/>
      <c r="N137" s="121"/>
    </row>
    <row r="138" spans="1:14" s="139" customFormat="1" ht="15.75">
      <c r="A138" s="275" t="s">
        <v>4</v>
      </c>
      <c r="B138" s="277" t="s">
        <v>5</v>
      </c>
      <c r="C138" s="279" t="s">
        <v>6</v>
      </c>
      <c r="D138" s="268" t="s">
        <v>7</v>
      </c>
      <c r="E138" s="296" t="s">
        <v>26</v>
      </c>
      <c r="F138" s="296" t="s">
        <v>86</v>
      </c>
      <c r="G138" s="21" t="s">
        <v>30</v>
      </c>
      <c r="H138" s="270" t="s">
        <v>87</v>
      </c>
      <c r="I138" s="314" t="s">
        <v>92</v>
      </c>
      <c r="J138" s="22" t="s">
        <v>13</v>
      </c>
      <c r="K138" s="22" t="s">
        <v>13</v>
      </c>
      <c r="L138" s="22"/>
      <c r="M138" s="22"/>
      <c r="N138" s="117"/>
    </row>
    <row r="139" spans="1:14" s="139" customFormat="1" ht="47.25">
      <c r="A139" s="275"/>
      <c r="B139" s="277"/>
      <c r="C139" s="279"/>
      <c r="D139" s="268"/>
      <c r="E139" s="296"/>
      <c r="F139" s="296"/>
      <c r="G139" s="20" t="s">
        <v>14</v>
      </c>
      <c r="H139" s="270"/>
      <c r="I139" s="314"/>
      <c r="J139" s="23" t="s">
        <v>254</v>
      </c>
      <c r="K139" s="23" t="s">
        <v>244</v>
      </c>
      <c r="L139" s="23" t="s">
        <v>245</v>
      </c>
      <c r="M139" s="23" t="s">
        <v>246</v>
      </c>
      <c r="N139" s="116" t="s">
        <v>247</v>
      </c>
    </row>
    <row r="140" spans="1:14" s="139" customFormat="1" ht="15.75">
      <c r="A140" s="124" t="s">
        <v>270</v>
      </c>
      <c r="B140" s="13">
        <v>9290440</v>
      </c>
      <c r="C140" s="14" t="s">
        <v>182</v>
      </c>
      <c r="D140" s="14">
        <f t="shared" ref="D140:D146" si="38">G140-2</f>
        <v>45273</v>
      </c>
      <c r="E140" s="14">
        <f t="shared" ref="E140:E146" si="39">G140-2</f>
        <v>45273</v>
      </c>
      <c r="F140" s="14">
        <f t="shared" ref="F140:F146" si="40">G140-2</f>
        <v>45273</v>
      </c>
      <c r="G140" s="15">
        <v>45275</v>
      </c>
      <c r="H140" s="39" t="s">
        <v>348</v>
      </c>
      <c r="I140" s="76">
        <v>45282</v>
      </c>
      <c r="J140" s="76">
        <v>45298</v>
      </c>
      <c r="K140" s="69">
        <f>J140+7</f>
        <v>45305</v>
      </c>
      <c r="L140" s="48">
        <f>K140+2</f>
        <v>45307</v>
      </c>
      <c r="M140" s="48">
        <f t="shared" ref="M140:M146" si="41">L140+3</f>
        <v>45310</v>
      </c>
      <c r="N140" s="122">
        <f>L140+5</f>
        <v>45312</v>
      </c>
    </row>
    <row r="141" spans="1:14" s="139" customFormat="1" ht="15.75">
      <c r="A141" s="206" t="s">
        <v>272</v>
      </c>
      <c r="B141" s="78">
        <v>9453365</v>
      </c>
      <c r="C141" s="14" t="s">
        <v>271</v>
      </c>
      <c r="D141" s="14">
        <f t="shared" si="38"/>
        <v>45280</v>
      </c>
      <c r="E141" s="14">
        <f t="shared" si="39"/>
        <v>45280</v>
      </c>
      <c r="F141" s="14">
        <f t="shared" si="40"/>
        <v>45280</v>
      </c>
      <c r="G141" s="15">
        <v>45282</v>
      </c>
      <c r="H141" s="39" t="s">
        <v>351</v>
      </c>
      <c r="I141" s="76">
        <f>I140+7</f>
        <v>45289</v>
      </c>
      <c r="J141" s="76">
        <v>45305</v>
      </c>
      <c r="K141" s="69">
        <f>J141+7</f>
        <v>45312</v>
      </c>
      <c r="L141" s="48">
        <f>K141+2</f>
        <v>45314</v>
      </c>
      <c r="M141" s="48">
        <f t="shared" si="41"/>
        <v>45317</v>
      </c>
      <c r="N141" s="122">
        <f>L141+5</f>
        <v>45319</v>
      </c>
    </row>
    <row r="142" spans="1:14" s="141" customFormat="1" ht="15.75">
      <c r="A142" s="124" t="s">
        <v>260</v>
      </c>
      <c r="B142" s="13">
        <v>9352420</v>
      </c>
      <c r="C142" s="12" t="s">
        <v>262</v>
      </c>
      <c r="D142" s="14">
        <f t="shared" si="38"/>
        <v>45286</v>
      </c>
      <c r="E142" s="14">
        <f t="shared" si="39"/>
        <v>45286</v>
      </c>
      <c r="F142" s="14">
        <f t="shared" si="40"/>
        <v>45286</v>
      </c>
      <c r="G142" s="15">
        <v>45288</v>
      </c>
      <c r="H142" s="18" t="s">
        <v>251</v>
      </c>
      <c r="I142" s="76">
        <v>45296</v>
      </c>
      <c r="J142" s="76">
        <f>G142+24</f>
        <v>45312</v>
      </c>
      <c r="K142" s="69">
        <f>J142+7</f>
        <v>45319</v>
      </c>
      <c r="L142" s="48">
        <f>K142+2</f>
        <v>45321</v>
      </c>
      <c r="M142" s="48">
        <f t="shared" si="41"/>
        <v>45324</v>
      </c>
      <c r="N142" s="122">
        <f>L142+5</f>
        <v>45326</v>
      </c>
    </row>
    <row r="143" spans="1:14" s="141" customFormat="1" ht="15.75" hidden="1">
      <c r="A143" s="12" t="s">
        <v>213</v>
      </c>
      <c r="B143" s="13" t="s">
        <v>184</v>
      </c>
      <c r="C143" s="18" t="s">
        <v>261</v>
      </c>
      <c r="D143" s="14">
        <f t="shared" si="38"/>
        <v>45294</v>
      </c>
      <c r="E143" s="14">
        <f t="shared" si="39"/>
        <v>45294</v>
      </c>
      <c r="F143" s="14">
        <f t="shared" si="40"/>
        <v>45294</v>
      </c>
      <c r="G143" s="15">
        <v>45296</v>
      </c>
      <c r="H143" s="18" t="s">
        <v>263</v>
      </c>
      <c r="I143" s="76">
        <v>44938</v>
      </c>
      <c r="J143" s="76">
        <f>I143+16</f>
        <v>44954</v>
      </c>
      <c r="K143" s="69">
        <f>J143+5</f>
        <v>44959</v>
      </c>
      <c r="L143" s="48">
        <f>K143+3</f>
        <v>44962</v>
      </c>
      <c r="M143" s="48">
        <f t="shared" si="41"/>
        <v>44965</v>
      </c>
      <c r="N143" s="122">
        <f>M143+5</f>
        <v>44970</v>
      </c>
    </row>
    <row r="144" spans="1:14" s="141" customFormat="1" ht="15.75" hidden="1">
      <c r="A144" s="125" t="s">
        <v>65</v>
      </c>
      <c r="B144" s="13" t="s">
        <v>66</v>
      </c>
      <c r="C144" s="18" t="s">
        <v>67</v>
      </c>
      <c r="D144" s="14">
        <f t="shared" si="38"/>
        <v>45273</v>
      </c>
      <c r="E144" s="14">
        <f t="shared" si="39"/>
        <v>45273</v>
      </c>
      <c r="F144" s="14">
        <f t="shared" si="40"/>
        <v>45273</v>
      </c>
      <c r="G144" s="15">
        <v>45275</v>
      </c>
      <c r="H144" s="18" t="s">
        <v>249</v>
      </c>
      <c r="I144" s="76">
        <f>I143+7</f>
        <v>44945</v>
      </c>
      <c r="J144" s="76">
        <f>I144+16</f>
        <v>44961</v>
      </c>
      <c r="K144" s="69">
        <f>J144+5</f>
        <v>44966</v>
      </c>
      <c r="L144" s="48">
        <f>K144+3</f>
        <v>44969</v>
      </c>
      <c r="M144" s="48">
        <f t="shared" si="41"/>
        <v>44972</v>
      </c>
      <c r="N144" s="122">
        <f>M144+5</f>
        <v>44977</v>
      </c>
    </row>
    <row r="145" spans="1:14" s="141" customFormat="1" ht="15.75" hidden="1">
      <c r="A145" s="124" t="s">
        <v>248</v>
      </c>
      <c r="B145" s="13">
        <v>9290440</v>
      </c>
      <c r="C145" s="18" t="s">
        <v>182</v>
      </c>
      <c r="D145" s="14">
        <f t="shared" si="38"/>
        <v>45280</v>
      </c>
      <c r="E145" s="14">
        <f t="shared" si="39"/>
        <v>45280</v>
      </c>
      <c r="F145" s="14">
        <f t="shared" si="40"/>
        <v>45280</v>
      </c>
      <c r="G145" s="15">
        <v>45282</v>
      </c>
      <c r="H145" s="18" t="s">
        <v>250</v>
      </c>
      <c r="I145" s="76">
        <f>I144+7</f>
        <v>44952</v>
      </c>
      <c r="J145" s="76">
        <f>I145+16</f>
        <v>44968</v>
      </c>
      <c r="K145" s="69">
        <f>J145+5</f>
        <v>44973</v>
      </c>
      <c r="L145" s="48">
        <f>K145+3</f>
        <v>44976</v>
      </c>
      <c r="M145" s="48">
        <f t="shared" si="41"/>
        <v>44979</v>
      </c>
      <c r="N145" s="122">
        <f>M145+5</f>
        <v>44984</v>
      </c>
    </row>
    <row r="146" spans="1:14" s="141" customFormat="1" ht="15.75" hidden="1">
      <c r="A146" s="119" t="str">
        <f>A78</f>
        <v>MSC JASPER VIII V.QP349E</v>
      </c>
      <c r="B146" s="77" t="str">
        <f>B78</f>
        <v>9466960</v>
      </c>
      <c r="C146" s="42" t="str">
        <f>C78</f>
        <v>VJR/33E</v>
      </c>
      <c r="D146" s="14">
        <f t="shared" si="38"/>
        <v>45267</v>
      </c>
      <c r="E146" s="14">
        <f t="shared" si="39"/>
        <v>45267</v>
      </c>
      <c r="F146" s="14">
        <f t="shared" si="40"/>
        <v>45267</v>
      </c>
      <c r="G146" s="42">
        <f>G78</f>
        <v>45269</v>
      </c>
      <c r="H146" s="18" t="s">
        <v>251</v>
      </c>
      <c r="I146" s="76">
        <f>I145+7</f>
        <v>44959</v>
      </c>
      <c r="J146" s="76">
        <f>I146+16</f>
        <v>44975</v>
      </c>
      <c r="K146" s="69">
        <f>J146+5</f>
        <v>44980</v>
      </c>
      <c r="L146" s="48">
        <f>K146+3</f>
        <v>44983</v>
      </c>
      <c r="M146" s="48">
        <f t="shared" si="41"/>
        <v>44986</v>
      </c>
      <c r="N146" s="122">
        <f>M146+5</f>
        <v>44991</v>
      </c>
    </row>
    <row r="147" spans="1:14" s="141" customFormat="1" ht="15.75">
      <c r="A147" s="321" t="s">
        <v>253</v>
      </c>
      <c r="B147" s="322"/>
      <c r="C147" s="322"/>
      <c r="D147" s="322"/>
      <c r="E147" s="322"/>
      <c r="F147" s="322"/>
      <c r="G147" s="322"/>
      <c r="H147" s="322"/>
      <c r="I147" s="322"/>
      <c r="J147" s="322"/>
      <c r="K147" s="322"/>
      <c r="L147" s="322"/>
      <c r="M147" s="322"/>
      <c r="N147" s="323"/>
    </row>
    <row r="148" spans="1:14" s="141" customFormat="1" ht="16.5" thickBot="1">
      <c r="A148" s="315" t="s">
        <v>252</v>
      </c>
      <c r="B148" s="315"/>
      <c r="C148" s="315"/>
      <c r="D148" s="315"/>
      <c r="E148" s="315"/>
      <c r="F148" s="315"/>
      <c r="G148" s="315"/>
      <c r="H148" s="315"/>
      <c r="I148" s="315"/>
      <c r="J148" s="315"/>
      <c r="K148" s="315"/>
      <c r="L148" s="315"/>
      <c r="M148" s="315"/>
      <c r="N148" s="316"/>
    </row>
    <row r="149" spans="1:14" s="141" customFormat="1" ht="16.5" thickBot="1">
      <c r="A149" s="123"/>
      <c r="B149" s="66"/>
      <c r="C149" s="66"/>
      <c r="D149" s="66"/>
      <c r="E149" s="66"/>
      <c r="F149" s="66"/>
      <c r="G149" s="66"/>
      <c r="H149" s="66"/>
      <c r="I149" s="66"/>
      <c r="J149" s="66"/>
      <c r="K149" s="66"/>
      <c r="L149" s="66"/>
      <c r="M149" s="66"/>
      <c r="N149" s="66"/>
    </row>
    <row r="150" spans="1:14" s="139" customFormat="1" ht="16.5" thickBot="1">
      <c r="A150" s="324" t="s">
        <v>93</v>
      </c>
      <c r="B150" s="325" t="s">
        <v>94</v>
      </c>
      <c r="C150" s="325"/>
      <c r="D150" s="325"/>
      <c r="E150" s="325"/>
      <c r="F150" s="325"/>
      <c r="G150" s="325"/>
      <c r="H150" s="325"/>
      <c r="I150" s="326"/>
      <c r="J150" s="141"/>
      <c r="K150" s="141"/>
      <c r="L150" s="141"/>
      <c r="M150" s="149"/>
      <c r="N150" s="149"/>
    </row>
    <row r="151" spans="1:14" s="139" customFormat="1" ht="16.5" thickBot="1">
      <c r="A151" s="324"/>
      <c r="B151" s="327" t="s">
        <v>95</v>
      </c>
      <c r="C151" s="327"/>
      <c r="D151" s="327"/>
      <c r="E151" s="327"/>
      <c r="F151" s="327"/>
      <c r="G151" s="327"/>
      <c r="H151" s="327"/>
      <c r="I151" s="328"/>
      <c r="J151" s="141"/>
      <c r="K151" s="141"/>
      <c r="L151" s="141"/>
      <c r="M151" s="149"/>
      <c r="N151" s="149"/>
    </row>
    <row r="152" spans="1:14" s="139" customFormat="1" ht="15.75">
      <c r="A152" s="324"/>
      <c r="B152" s="327" t="s">
        <v>96</v>
      </c>
      <c r="C152" s="327"/>
      <c r="D152" s="327"/>
      <c r="E152" s="327"/>
      <c r="F152" s="327"/>
      <c r="G152" s="327"/>
      <c r="H152" s="327"/>
      <c r="I152" s="328"/>
      <c r="J152" s="141"/>
      <c r="K152" s="141"/>
      <c r="L152" s="141"/>
      <c r="M152" s="141"/>
      <c r="N152" s="149"/>
    </row>
    <row r="153" spans="1:14" s="139" customFormat="1" ht="15.75">
      <c r="A153" s="275" t="s">
        <v>4</v>
      </c>
      <c r="B153" s="277" t="s">
        <v>5</v>
      </c>
      <c r="C153" s="279" t="s">
        <v>6</v>
      </c>
      <c r="D153" s="268" t="s">
        <v>7</v>
      </c>
      <c r="E153" s="296" t="s">
        <v>26</v>
      </c>
      <c r="F153" s="296" t="s">
        <v>86</v>
      </c>
      <c r="G153" s="21" t="s">
        <v>30</v>
      </c>
      <c r="H153" s="21" t="s">
        <v>97</v>
      </c>
      <c r="I153" s="128" t="s">
        <v>13</v>
      </c>
      <c r="J153" s="149"/>
      <c r="K153" s="141"/>
      <c r="L153" s="141"/>
      <c r="M153" s="141"/>
      <c r="N153" s="149"/>
    </row>
    <row r="154" spans="1:14" s="139" customFormat="1" ht="63">
      <c r="A154" s="275"/>
      <c r="B154" s="277"/>
      <c r="C154" s="279"/>
      <c r="D154" s="268"/>
      <c r="E154" s="296"/>
      <c r="F154" s="296"/>
      <c r="G154" s="20" t="s">
        <v>14</v>
      </c>
      <c r="H154" s="21" t="s">
        <v>98</v>
      </c>
      <c r="I154" s="128" t="s">
        <v>99</v>
      </c>
      <c r="J154" s="149"/>
      <c r="K154" s="141"/>
      <c r="L154" s="141"/>
      <c r="M154" s="149"/>
      <c r="N154" s="149"/>
    </row>
    <row r="155" spans="1:14" s="139" customFormat="1" ht="15.75">
      <c r="A155" s="166" t="s">
        <v>378</v>
      </c>
      <c r="B155" s="49"/>
      <c r="C155" s="166" t="s">
        <v>374</v>
      </c>
      <c r="D155" s="45">
        <f>G155-1</f>
        <v>45265</v>
      </c>
      <c r="E155" s="45">
        <f>G155-1</f>
        <v>45265</v>
      </c>
      <c r="F155" s="45">
        <f>G155-2</f>
        <v>45264</v>
      </c>
      <c r="G155" s="45">
        <v>45266</v>
      </c>
      <c r="H155" s="79">
        <f>G155+3</f>
        <v>45269</v>
      </c>
      <c r="I155" s="176">
        <f>G155+6</f>
        <v>45272</v>
      </c>
      <c r="J155" s="149"/>
      <c r="K155" s="149"/>
      <c r="L155" s="149"/>
      <c r="M155" s="149"/>
      <c r="N155" s="149"/>
    </row>
    <row r="156" spans="1:14" s="139" customFormat="1" ht="15.75">
      <c r="A156" s="166" t="s">
        <v>379</v>
      </c>
      <c r="B156" s="49"/>
      <c r="C156" s="166" t="s">
        <v>375</v>
      </c>
      <c r="D156" s="45">
        <f>G156-1</f>
        <v>45272</v>
      </c>
      <c r="E156" s="45">
        <f>G156-1</f>
        <v>45272</v>
      </c>
      <c r="F156" s="45">
        <f>G156-2</f>
        <v>45271</v>
      </c>
      <c r="G156" s="45">
        <v>45273</v>
      </c>
      <c r="H156" s="79">
        <f>G156+3</f>
        <v>45276</v>
      </c>
      <c r="I156" s="176">
        <f>G156+6</f>
        <v>45279</v>
      </c>
      <c r="J156" s="149"/>
      <c r="K156" s="149"/>
      <c r="L156" s="149"/>
      <c r="M156" s="149"/>
      <c r="N156" s="149"/>
    </row>
    <row r="157" spans="1:14" s="139" customFormat="1" ht="15.75">
      <c r="A157" s="166" t="s">
        <v>380</v>
      </c>
      <c r="B157" s="49"/>
      <c r="C157" s="166" t="s">
        <v>376</v>
      </c>
      <c r="D157" s="45">
        <f>G157-1</f>
        <v>45279</v>
      </c>
      <c r="E157" s="45">
        <f>G157-1</f>
        <v>45279</v>
      </c>
      <c r="F157" s="45">
        <f>G157-2</f>
        <v>45278</v>
      </c>
      <c r="G157" s="45">
        <v>45280</v>
      </c>
      <c r="H157" s="79">
        <f>G157+3</f>
        <v>45283</v>
      </c>
      <c r="I157" s="176">
        <f>G157+6</f>
        <v>45286</v>
      </c>
      <c r="J157" s="177"/>
      <c r="K157" s="178"/>
      <c r="L157" s="179"/>
      <c r="M157" s="149"/>
      <c r="N157" s="149"/>
    </row>
    <row r="158" spans="1:14" s="139" customFormat="1" ht="15.75">
      <c r="A158" s="166" t="s">
        <v>381</v>
      </c>
      <c r="B158" s="49"/>
      <c r="C158" s="166" t="s">
        <v>377</v>
      </c>
      <c r="D158" s="45">
        <f>G158-1</f>
        <v>45286</v>
      </c>
      <c r="E158" s="45">
        <f>G158-1</f>
        <v>45286</v>
      </c>
      <c r="F158" s="45">
        <f>G158-2</f>
        <v>45285</v>
      </c>
      <c r="G158" s="45">
        <v>45287</v>
      </c>
      <c r="H158" s="79">
        <f>G158+3</f>
        <v>45290</v>
      </c>
      <c r="I158" s="176">
        <f>G158+6</f>
        <v>45293</v>
      </c>
      <c r="J158" s="177"/>
      <c r="K158" s="178"/>
      <c r="L158" s="179"/>
      <c r="M158" s="149"/>
      <c r="N158" s="149"/>
    </row>
    <row r="159" spans="1:14" s="139" customFormat="1" ht="15.75">
      <c r="A159" s="329" t="s">
        <v>100</v>
      </c>
      <c r="B159" s="329"/>
      <c r="C159" s="329"/>
      <c r="D159" s="329"/>
      <c r="E159" s="329"/>
      <c r="F159" s="329"/>
      <c r="G159" s="329"/>
      <c r="H159" s="329"/>
      <c r="I159" s="330"/>
      <c r="J159" s="149"/>
      <c r="K159" s="149"/>
      <c r="L159" s="149"/>
      <c r="M159" s="149"/>
      <c r="N159" s="149"/>
    </row>
    <row r="160" spans="1:14" s="139" customFormat="1" ht="15.75">
      <c r="A160" s="329" t="s">
        <v>101</v>
      </c>
      <c r="B160" s="329"/>
      <c r="C160" s="329"/>
      <c r="D160" s="329"/>
      <c r="E160" s="329"/>
      <c r="F160" s="329"/>
      <c r="G160" s="329"/>
      <c r="H160" s="329"/>
      <c r="I160" s="330"/>
      <c r="J160" s="149"/>
      <c r="K160" s="149"/>
      <c r="L160" s="149"/>
      <c r="M160" s="149"/>
      <c r="N160" s="149"/>
    </row>
    <row r="161" spans="1:14" s="139" customFormat="1" ht="16.5" thickBot="1">
      <c r="A161" s="331" t="s">
        <v>102</v>
      </c>
      <c r="B161" s="331"/>
      <c r="C161" s="331"/>
      <c r="D161" s="331"/>
      <c r="E161" s="331"/>
      <c r="F161" s="331"/>
      <c r="G161" s="331"/>
      <c r="H161" s="331"/>
      <c r="I161" s="332"/>
      <c r="J161" s="149"/>
      <c r="K161" s="149"/>
      <c r="L161" s="149"/>
      <c r="M161" s="149"/>
      <c r="N161" s="149"/>
    </row>
    <row r="162" spans="1:14" s="139" customFormat="1" ht="15.75" thickBot="1">
      <c r="A162" s="1"/>
      <c r="B162" s="10"/>
      <c r="C162" s="1"/>
      <c r="D162" s="1"/>
      <c r="E162" s="1"/>
      <c r="F162" s="1"/>
      <c r="G162" s="1"/>
      <c r="H162" s="1"/>
      <c r="I162" s="1"/>
      <c r="J162"/>
      <c r="K162"/>
      <c r="L162" s="149"/>
      <c r="M162" s="149"/>
      <c r="N162" s="149"/>
    </row>
    <row r="163" spans="1:14" s="145" customFormat="1" ht="16.5" thickBot="1">
      <c r="A163" s="324" t="s">
        <v>103</v>
      </c>
      <c r="B163" s="74" t="s">
        <v>104</v>
      </c>
      <c r="C163" s="74"/>
      <c r="D163" s="74"/>
      <c r="E163" s="74"/>
      <c r="F163" s="74"/>
      <c r="G163" s="74"/>
      <c r="H163" s="74"/>
      <c r="I163" s="74"/>
      <c r="J163" s="74"/>
      <c r="K163" s="75"/>
      <c r="L163" s="141"/>
      <c r="M163" s="149"/>
      <c r="N163" s="180"/>
    </row>
    <row r="164" spans="1:14" s="145" customFormat="1" ht="16.5" thickBot="1">
      <c r="A164" s="324"/>
      <c r="B164" s="54" t="s">
        <v>105</v>
      </c>
      <c r="C164" s="54"/>
      <c r="D164" s="54"/>
      <c r="E164" s="54"/>
      <c r="F164" s="54"/>
      <c r="G164" s="54"/>
      <c r="H164" s="54"/>
      <c r="I164" s="54"/>
      <c r="J164" s="54"/>
      <c r="K164" s="121"/>
      <c r="L164" s="5"/>
      <c r="M164" s="5"/>
      <c r="N164" s="181"/>
    </row>
    <row r="165" spans="1:14" s="139" customFormat="1" ht="15.75">
      <c r="A165" s="324"/>
      <c r="B165" s="54" t="s">
        <v>106</v>
      </c>
      <c r="C165" s="54"/>
      <c r="D165" s="54"/>
      <c r="E165" s="54"/>
      <c r="F165" s="54"/>
      <c r="G165" s="54"/>
      <c r="H165" s="54"/>
      <c r="I165" s="54"/>
      <c r="J165" s="54"/>
      <c r="K165" s="121"/>
      <c r="L165" s="5"/>
      <c r="M165" s="5"/>
      <c r="N165" s="149"/>
    </row>
    <row r="166" spans="1:14" s="139" customFormat="1" ht="15.75">
      <c r="A166" s="275" t="s">
        <v>4</v>
      </c>
      <c r="B166" s="277" t="s">
        <v>5</v>
      </c>
      <c r="C166" s="279" t="s">
        <v>6</v>
      </c>
      <c r="D166" s="268" t="s">
        <v>7</v>
      </c>
      <c r="E166" s="296" t="s">
        <v>26</v>
      </c>
      <c r="F166" s="296" t="s">
        <v>86</v>
      </c>
      <c r="G166" s="21" t="s">
        <v>30</v>
      </c>
      <c r="H166" s="21" t="s">
        <v>97</v>
      </c>
      <c r="I166" s="21" t="s">
        <v>97</v>
      </c>
      <c r="J166" s="21" t="s">
        <v>97</v>
      </c>
      <c r="K166" s="128" t="s">
        <v>97</v>
      </c>
      <c r="L166" s="5"/>
      <c r="M166" s="5"/>
      <c r="N166" s="149"/>
    </row>
    <row r="167" spans="1:14" s="139" customFormat="1" ht="78.75">
      <c r="A167" s="275"/>
      <c r="B167" s="277"/>
      <c r="C167" s="279"/>
      <c r="D167" s="268"/>
      <c r="E167" s="296"/>
      <c r="F167" s="296"/>
      <c r="G167" s="20" t="s">
        <v>14</v>
      </c>
      <c r="H167" s="21" t="s">
        <v>107</v>
      </c>
      <c r="I167" s="21" t="s">
        <v>108</v>
      </c>
      <c r="J167" s="21" t="s">
        <v>109</v>
      </c>
      <c r="K167" s="128" t="s">
        <v>110</v>
      </c>
      <c r="L167" s="5"/>
      <c r="M167" s="5"/>
      <c r="N167" s="149"/>
    </row>
    <row r="168" spans="1:14" s="139" customFormat="1" ht="15.75">
      <c r="A168" s="166" t="s">
        <v>369</v>
      </c>
      <c r="B168" s="49"/>
      <c r="C168" s="166" t="s">
        <v>364</v>
      </c>
      <c r="D168" s="45">
        <f>G168-2</f>
        <v>45261</v>
      </c>
      <c r="E168" s="45">
        <f>G168-1</f>
        <v>45262</v>
      </c>
      <c r="F168" s="45">
        <f>D168</f>
        <v>45261</v>
      </c>
      <c r="G168" s="45">
        <v>45263</v>
      </c>
      <c r="H168" s="81">
        <f>G168+5</f>
        <v>45268</v>
      </c>
      <c r="I168" s="81">
        <f>G168+6</f>
        <v>45269</v>
      </c>
      <c r="J168" s="79">
        <f>G168+9</f>
        <v>45272</v>
      </c>
      <c r="K168" s="176">
        <f>H168+12</f>
        <v>45280</v>
      </c>
      <c r="L168" s="5"/>
      <c r="M168" s="5"/>
      <c r="N168" s="149"/>
    </row>
    <row r="169" spans="1:14" s="139" customFormat="1" ht="15.75">
      <c r="A169" s="166" t="s">
        <v>370</v>
      </c>
      <c r="B169" s="49"/>
      <c r="C169" s="166" t="s">
        <v>365</v>
      </c>
      <c r="D169" s="45">
        <f>G169-2</f>
        <v>45268</v>
      </c>
      <c r="E169" s="45">
        <f>G169-1</f>
        <v>45269</v>
      </c>
      <c r="F169" s="45">
        <f>D169</f>
        <v>45268</v>
      </c>
      <c r="G169" s="45">
        <v>45270</v>
      </c>
      <c r="H169" s="81">
        <f>G169+5</f>
        <v>45275</v>
      </c>
      <c r="I169" s="81">
        <f>G169+6</f>
        <v>45276</v>
      </c>
      <c r="J169" s="79">
        <f>G169+9</f>
        <v>45279</v>
      </c>
      <c r="K169" s="176">
        <f>H169+12</f>
        <v>45287</v>
      </c>
      <c r="L169" s="5"/>
      <c r="M169" s="5"/>
      <c r="N169" s="149"/>
    </row>
    <row r="170" spans="1:14" s="139" customFormat="1" ht="15.75">
      <c r="A170" s="166" t="s">
        <v>371</v>
      </c>
      <c r="B170" s="71"/>
      <c r="C170" s="166" t="s">
        <v>366</v>
      </c>
      <c r="D170" s="45">
        <f>G170-2</f>
        <v>45275</v>
      </c>
      <c r="E170" s="45">
        <f>G170-1</f>
        <v>45276</v>
      </c>
      <c r="F170" s="45">
        <f>D170</f>
        <v>45275</v>
      </c>
      <c r="G170" s="45">
        <v>45277</v>
      </c>
      <c r="H170" s="81">
        <f>G170+5</f>
        <v>45282</v>
      </c>
      <c r="I170" s="81">
        <f>G170+6</f>
        <v>45283</v>
      </c>
      <c r="J170" s="79">
        <f>G170+9</f>
        <v>45286</v>
      </c>
      <c r="K170" s="176">
        <f>H170+12</f>
        <v>45294</v>
      </c>
      <c r="L170" s="5"/>
      <c r="M170" s="5"/>
      <c r="N170" s="149"/>
    </row>
    <row r="171" spans="1:14" s="139" customFormat="1" ht="15.75">
      <c r="A171" s="166" t="s">
        <v>372</v>
      </c>
      <c r="B171" s="49"/>
      <c r="C171" s="166" t="s">
        <v>367</v>
      </c>
      <c r="D171" s="45">
        <f>G171-2</f>
        <v>45282</v>
      </c>
      <c r="E171" s="45">
        <f>G171-1</f>
        <v>45283</v>
      </c>
      <c r="F171" s="45">
        <f>D171</f>
        <v>45282</v>
      </c>
      <c r="G171" s="45">
        <v>45284</v>
      </c>
      <c r="H171" s="81">
        <f>G171+5</f>
        <v>45289</v>
      </c>
      <c r="I171" s="81">
        <f>G171+6</f>
        <v>45290</v>
      </c>
      <c r="J171" s="79">
        <f>G171+9</f>
        <v>45293</v>
      </c>
      <c r="K171" s="176">
        <f>H171+12</f>
        <v>45301</v>
      </c>
      <c r="L171" s="5"/>
      <c r="M171" s="5"/>
      <c r="N171" s="149"/>
    </row>
    <row r="172" spans="1:14" s="139" customFormat="1" ht="15.75">
      <c r="A172" s="166" t="s">
        <v>373</v>
      </c>
      <c r="B172" s="227"/>
      <c r="C172" s="166" t="s">
        <v>368</v>
      </c>
      <c r="D172" s="45">
        <f>G172-2</f>
        <v>45289</v>
      </c>
      <c r="E172" s="45">
        <f>G172-1</f>
        <v>45290</v>
      </c>
      <c r="F172" s="45">
        <f>D172</f>
        <v>45289</v>
      </c>
      <c r="G172" s="45">
        <v>45291</v>
      </c>
      <c r="H172" s="81">
        <f>G172+5</f>
        <v>45296</v>
      </c>
      <c r="I172" s="81">
        <f>G172+6</f>
        <v>45297</v>
      </c>
      <c r="J172" s="79">
        <f>G172+9</f>
        <v>45300</v>
      </c>
      <c r="K172" s="176">
        <f>H172+12</f>
        <v>45308</v>
      </c>
      <c r="L172" s="5"/>
      <c r="M172" s="5"/>
      <c r="N172" s="149"/>
    </row>
    <row r="173" spans="1:14" s="139" customFormat="1" ht="15.75" customHeight="1">
      <c r="A173" s="334" t="s">
        <v>111</v>
      </c>
      <c r="B173" s="334"/>
      <c r="C173" s="334"/>
      <c r="D173" s="334"/>
      <c r="E173" s="334"/>
      <c r="F173" s="334"/>
      <c r="G173" s="334"/>
      <c r="H173" s="334"/>
      <c r="I173" s="334"/>
      <c r="J173" s="334"/>
      <c r="K173" s="335"/>
      <c r="L173" s="5"/>
      <c r="M173" s="5"/>
      <c r="N173" s="149"/>
    </row>
    <row r="174" spans="1:14" s="139" customFormat="1" ht="15.75">
      <c r="A174" s="334" t="s">
        <v>112</v>
      </c>
      <c r="B174" s="334"/>
      <c r="C174" s="334"/>
      <c r="D174" s="334"/>
      <c r="E174" s="334"/>
      <c r="F174" s="334"/>
      <c r="G174" s="334"/>
      <c r="H174" s="334"/>
      <c r="I174" s="334"/>
      <c r="J174" s="334"/>
      <c r="K174" s="335"/>
      <c r="L174" s="5"/>
      <c r="M174" s="5"/>
      <c r="N174" s="149"/>
    </row>
    <row r="175" spans="1:14" s="139" customFormat="1" ht="16.5" thickBot="1">
      <c r="A175" s="336" t="s">
        <v>113</v>
      </c>
      <c r="B175" s="336"/>
      <c r="C175" s="336"/>
      <c r="D175" s="336"/>
      <c r="E175" s="336"/>
      <c r="F175" s="336"/>
      <c r="G175" s="336"/>
      <c r="H175" s="336"/>
      <c r="I175" s="336"/>
      <c r="J175" s="336"/>
      <c r="K175" s="337"/>
      <c r="L175" s="5"/>
      <c r="M175" s="5"/>
      <c r="N175" s="149"/>
    </row>
    <row r="176" spans="1:14">
      <c r="A176" s="4"/>
      <c r="B176" s="11"/>
      <c r="C176" s="4"/>
      <c r="D176" s="4"/>
      <c r="E176" s="4"/>
      <c r="F176" s="4"/>
      <c r="G176" s="4"/>
      <c r="H176" s="4"/>
      <c r="I176" s="4"/>
      <c r="J176" s="4"/>
      <c r="K176"/>
      <c r="L176" s="5"/>
      <c r="M176" s="5"/>
    </row>
    <row r="177" spans="1:14" ht="15.75" thickBot="1">
      <c r="A177" s="149"/>
      <c r="B177" s="183"/>
      <c r="C177" s="139"/>
      <c r="D177" s="139"/>
      <c r="E177" s="139"/>
      <c r="F177" s="139"/>
      <c r="G177" s="139"/>
      <c r="H177" s="139"/>
      <c r="I177" s="149"/>
      <c r="J177" s="149"/>
      <c r="K177"/>
      <c r="L177" s="5"/>
      <c r="M177" s="5"/>
    </row>
    <row r="178" spans="1:14" ht="16.5" thickBot="1">
      <c r="A178" s="324" t="s">
        <v>114</v>
      </c>
      <c r="B178" s="74" t="s">
        <v>115</v>
      </c>
      <c r="C178" s="74"/>
      <c r="D178" s="74"/>
      <c r="E178" s="74"/>
      <c r="F178" s="74"/>
      <c r="G178" s="74"/>
      <c r="H178" s="74"/>
      <c r="I178" s="75"/>
      <c r="J178"/>
      <c r="K178" s="5"/>
      <c r="L178" s="5"/>
      <c r="N178" s="138"/>
    </row>
    <row r="179" spans="1:14" s="139" customFormat="1" ht="16.5" thickBot="1">
      <c r="A179" s="324"/>
      <c r="B179" s="83" t="s">
        <v>116</v>
      </c>
      <c r="C179" s="83"/>
      <c r="D179" s="83"/>
      <c r="E179" s="83"/>
      <c r="F179" s="83"/>
      <c r="G179" s="83"/>
      <c r="H179" s="83"/>
      <c r="I179" s="184"/>
      <c r="J179"/>
      <c r="K179" s="5"/>
      <c r="L179" s="5"/>
      <c r="M179" s="149"/>
    </row>
    <row r="180" spans="1:14" ht="15" customHeight="1">
      <c r="A180" s="324"/>
      <c r="B180" s="84" t="s">
        <v>117</v>
      </c>
      <c r="C180" s="84"/>
      <c r="D180" s="84"/>
      <c r="E180" s="84"/>
      <c r="F180" s="84"/>
      <c r="G180" s="84"/>
      <c r="H180" s="84"/>
      <c r="I180" s="185"/>
      <c r="J180"/>
      <c r="K180" s="5"/>
      <c r="L180" s="5"/>
      <c r="N180" s="138"/>
    </row>
    <row r="181" spans="1:14" ht="15.75">
      <c r="A181" s="333" t="s">
        <v>4</v>
      </c>
      <c r="B181" s="277" t="s">
        <v>5</v>
      </c>
      <c r="C181" s="279" t="s">
        <v>6</v>
      </c>
      <c r="D181" s="268" t="s">
        <v>7</v>
      </c>
      <c r="E181" s="296" t="s">
        <v>26</v>
      </c>
      <c r="F181" s="296" t="s">
        <v>86</v>
      </c>
      <c r="G181" s="21" t="s">
        <v>30</v>
      </c>
      <c r="H181" s="270" t="s">
        <v>11</v>
      </c>
      <c r="I181" s="186" t="s">
        <v>13</v>
      </c>
      <c r="J181"/>
      <c r="K181" s="5"/>
      <c r="L181" s="5"/>
      <c r="N181" s="138"/>
    </row>
    <row r="182" spans="1:14" ht="15.75">
      <c r="A182" s="333"/>
      <c r="B182" s="277"/>
      <c r="C182" s="279"/>
      <c r="D182" s="268"/>
      <c r="E182" s="296"/>
      <c r="F182" s="296"/>
      <c r="G182" s="20" t="s">
        <v>14</v>
      </c>
      <c r="H182" s="270"/>
      <c r="I182" s="186" t="s">
        <v>118</v>
      </c>
      <c r="J182"/>
      <c r="K182" s="5"/>
      <c r="L182" s="5"/>
      <c r="N182" s="138"/>
    </row>
    <row r="183" spans="1:14" ht="15.75">
      <c r="A183" s="112" t="s">
        <v>119</v>
      </c>
      <c r="B183" s="99"/>
      <c r="C183" s="73" t="s">
        <v>120</v>
      </c>
      <c r="D183" s="50">
        <f t="shared" ref="D183:D189" si="42">G183-2</f>
        <v>45259</v>
      </c>
      <c r="E183" s="50">
        <f t="shared" ref="E183:E189" si="43">G183-1</f>
        <v>45260</v>
      </c>
      <c r="F183" s="50">
        <f t="shared" ref="F183:F189" si="44">G183-2</f>
        <v>45259</v>
      </c>
      <c r="G183" s="50">
        <v>45261</v>
      </c>
      <c r="H183" s="41">
        <f t="shared" ref="H183:H189" si="45">G183+12</f>
        <v>45273</v>
      </c>
      <c r="I183" s="187">
        <f t="shared" ref="I183:I189" si="46">G183+16</f>
        <v>45277</v>
      </c>
      <c r="J183" s="3"/>
      <c r="K183" s="7"/>
      <c r="L183" s="7"/>
      <c r="N183" s="138"/>
    </row>
    <row r="184" spans="1:14" ht="15.75">
      <c r="A184" s="112" t="s">
        <v>121</v>
      </c>
      <c r="B184" s="99"/>
      <c r="C184" s="73"/>
      <c r="D184" s="50">
        <f t="shared" si="42"/>
        <v>45266</v>
      </c>
      <c r="E184" s="50">
        <f t="shared" si="43"/>
        <v>45267</v>
      </c>
      <c r="F184" s="50">
        <f t="shared" si="44"/>
        <v>45266</v>
      </c>
      <c r="G184" s="50">
        <f>G183+7</f>
        <v>45268</v>
      </c>
      <c r="H184" s="86">
        <f t="shared" si="45"/>
        <v>45280</v>
      </c>
      <c r="I184" s="188">
        <f t="shared" si="46"/>
        <v>45284</v>
      </c>
      <c r="J184"/>
      <c r="K184" s="5"/>
      <c r="L184" s="5"/>
      <c r="N184" s="138"/>
    </row>
    <row r="185" spans="1:14" ht="15.75">
      <c r="A185" s="112" t="s">
        <v>122</v>
      </c>
      <c r="B185" s="85"/>
      <c r="C185" s="73" t="s">
        <v>123</v>
      </c>
      <c r="D185" s="50">
        <f t="shared" si="42"/>
        <v>45273</v>
      </c>
      <c r="E185" s="50">
        <f t="shared" si="43"/>
        <v>45274</v>
      </c>
      <c r="F185" s="50">
        <f t="shared" si="44"/>
        <v>45273</v>
      </c>
      <c r="G185" s="50">
        <v>45275</v>
      </c>
      <c r="H185" s="86">
        <f t="shared" si="45"/>
        <v>45287</v>
      </c>
      <c r="I185" s="188">
        <f t="shared" si="46"/>
        <v>45291</v>
      </c>
      <c r="J185"/>
      <c r="K185" s="5"/>
      <c r="L185" s="5"/>
      <c r="N185" s="138"/>
    </row>
    <row r="186" spans="1:14" s="143" customFormat="1" ht="15.75" customHeight="1">
      <c r="A186" s="112" t="s">
        <v>304</v>
      </c>
      <c r="B186" s="99"/>
      <c r="C186" s="73" t="s">
        <v>301</v>
      </c>
      <c r="D186" s="41">
        <f t="shared" si="42"/>
        <v>45280</v>
      </c>
      <c r="E186" s="41">
        <f t="shared" si="43"/>
        <v>45281</v>
      </c>
      <c r="F186" s="41">
        <f t="shared" si="44"/>
        <v>45280</v>
      </c>
      <c r="G186" s="50">
        <v>45282</v>
      </c>
      <c r="H186" s="86">
        <f t="shared" si="45"/>
        <v>45294</v>
      </c>
      <c r="I186" s="188">
        <f t="shared" si="46"/>
        <v>45298</v>
      </c>
      <c r="J186"/>
      <c r="K186" s="5"/>
      <c r="L186" s="5"/>
      <c r="M186" s="152"/>
    </row>
    <row r="187" spans="1:14" s="143" customFormat="1" ht="15.75">
      <c r="A187" s="112" t="s">
        <v>305</v>
      </c>
      <c r="B187" s="99"/>
      <c r="C187" s="73" t="s">
        <v>302</v>
      </c>
      <c r="D187" s="50">
        <f t="shared" si="42"/>
        <v>45287</v>
      </c>
      <c r="E187" s="50">
        <f t="shared" si="43"/>
        <v>45288</v>
      </c>
      <c r="F187" s="50">
        <f t="shared" si="44"/>
        <v>45287</v>
      </c>
      <c r="G187" s="50">
        <v>45289</v>
      </c>
      <c r="H187" s="86">
        <f t="shared" si="45"/>
        <v>45301</v>
      </c>
      <c r="I187" s="188">
        <f t="shared" si="46"/>
        <v>45305</v>
      </c>
      <c r="J187"/>
      <c r="K187" s="5"/>
      <c r="L187" s="5"/>
      <c r="M187" s="152"/>
    </row>
    <row r="188" spans="1:14" s="143" customFormat="1" ht="15.75">
      <c r="A188" s="112" t="s">
        <v>307</v>
      </c>
      <c r="B188" s="99"/>
      <c r="C188" s="73" t="s">
        <v>303</v>
      </c>
      <c r="D188" s="50">
        <f t="shared" si="42"/>
        <v>45294</v>
      </c>
      <c r="E188" s="50">
        <f t="shared" si="43"/>
        <v>45295</v>
      </c>
      <c r="F188" s="50">
        <f t="shared" si="44"/>
        <v>45294</v>
      </c>
      <c r="G188" s="50">
        <v>45296</v>
      </c>
      <c r="H188" s="86">
        <f t="shared" si="45"/>
        <v>45308</v>
      </c>
      <c r="I188" s="188">
        <f t="shared" si="46"/>
        <v>45312</v>
      </c>
      <c r="J188"/>
      <c r="K188" s="5"/>
      <c r="L188" s="5"/>
      <c r="M188" s="152"/>
    </row>
    <row r="189" spans="1:14" s="143" customFormat="1" ht="15.75">
      <c r="A189" s="112" t="s">
        <v>308</v>
      </c>
      <c r="B189" s="85"/>
      <c r="C189" s="73" t="s">
        <v>306</v>
      </c>
      <c r="D189" s="50">
        <f t="shared" si="42"/>
        <v>45301</v>
      </c>
      <c r="E189" s="50">
        <f t="shared" si="43"/>
        <v>45302</v>
      </c>
      <c r="F189" s="50">
        <f t="shared" si="44"/>
        <v>45301</v>
      </c>
      <c r="G189" s="50">
        <v>45303</v>
      </c>
      <c r="H189" s="86">
        <f t="shared" si="45"/>
        <v>45315</v>
      </c>
      <c r="I189" s="188">
        <f t="shared" si="46"/>
        <v>45319</v>
      </c>
      <c r="J189"/>
      <c r="K189" s="5"/>
      <c r="L189" s="5"/>
      <c r="M189" s="152"/>
    </row>
    <row r="190" spans="1:14" s="143" customFormat="1" ht="16.5" thickBot="1">
      <c r="A190" s="338" t="s">
        <v>124</v>
      </c>
      <c r="B190" s="338"/>
      <c r="C190" s="338"/>
      <c r="D190" s="338"/>
      <c r="E190" s="338"/>
      <c r="F190" s="338"/>
      <c r="G190" s="338"/>
      <c r="H190" s="338"/>
      <c r="I190" s="316"/>
      <c r="J190"/>
      <c r="K190" s="5"/>
      <c r="L190" s="5"/>
      <c r="M190" s="152"/>
    </row>
    <row r="191" spans="1:14" s="143" customFormat="1" ht="15.75" thickBot="1">
      <c r="A191" s="1"/>
      <c r="B191" s="10"/>
      <c r="C191" s="1"/>
      <c r="D191" s="1"/>
      <c r="E191" s="1"/>
      <c r="F191" s="1"/>
      <c r="G191" s="1"/>
      <c r="H191" s="1"/>
      <c r="I191" s="1"/>
      <c r="J191" s="1"/>
      <c r="K191"/>
      <c r="L191" s="5"/>
      <c r="M191" s="5"/>
      <c r="N191" s="152"/>
    </row>
    <row r="192" spans="1:14" s="143" customFormat="1" ht="16.5" thickBot="1">
      <c r="A192" s="339" t="s">
        <v>125</v>
      </c>
      <c r="B192" s="340" t="s">
        <v>126</v>
      </c>
      <c r="C192" s="340"/>
      <c r="D192" s="340"/>
      <c r="E192" s="340"/>
      <c r="F192" s="340"/>
      <c r="G192" s="340"/>
      <c r="H192" s="340"/>
      <c r="I192" s="340"/>
      <c r="J192" s="341"/>
      <c r="K192"/>
      <c r="L192" s="5"/>
      <c r="M192" s="5"/>
      <c r="N192" s="152"/>
    </row>
    <row r="193" spans="1:14" s="139" customFormat="1" ht="16.5" thickBot="1">
      <c r="A193" s="339"/>
      <c r="B193" s="342" t="s">
        <v>127</v>
      </c>
      <c r="C193" s="342"/>
      <c r="D193" s="342"/>
      <c r="E193" s="342"/>
      <c r="F193" s="342"/>
      <c r="G193" s="342"/>
      <c r="H193" s="342"/>
      <c r="I193" s="342"/>
      <c r="J193" s="343"/>
      <c r="K193"/>
      <c r="L193" s="5"/>
      <c r="M193" s="5"/>
      <c r="N193" s="149"/>
    </row>
    <row r="194" spans="1:14" ht="15.75">
      <c r="A194" s="339"/>
      <c r="B194" s="344" t="s">
        <v>128</v>
      </c>
      <c r="C194" s="344"/>
      <c r="D194" s="344"/>
      <c r="E194" s="344"/>
      <c r="F194" s="344"/>
      <c r="G194" s="344"/>
      <c r="H194" s="344"/>
      <c r="I194" s="344"/>
      <c r="J194" s="345"/>
      <c r="K194"/>
      <c r="L194" s="5"/>
      <c r="M194" s="5"/>
    </row>
    <row r="195" spans="1:14" ht="15.75" customHeight="1">
      <c r="A195" s="333" t="s">
        <v>4</v>
      </c>
      <c r="B195" s="346" t="s">
        <v>5</v>
      </c>
      <c r="C195" s="347" t="s">
        <v>6</v>
      </c>
      <c r="D195" s="348" t="s">
        <v>7</v>
      </c>
      <c r="E195" s="349" t="s">
        <v>26</v>
      </c>
      <c r="F195" s="349" t="s">
        <v>86</v>
      </c>
      <c r="G195" s="103" t="s">
        <v>30</v>
      </c>
      <c r="H195" s="103" t="s">
        <v>13</v>
      </c>
      <c r="I195" s="103" t="s">
        <v>13</v>
      </c>
      <c r="J195" s="104" t="s">
        <v>13</v>
      </c>
      <c r="K195"/>
      <c r="L195" s="5"/>
      <c r="M195" s="5"/>
      <c r="N195" s="138"/>
    </row>
    <row r="196" spans="1:14" ht="31.5">
      <c r="A196" s="333"/>
      <c r="B196" s="277"/>
      <c r="C196" s="279"/>
      <c r="D196" s="268"/>
      <c r="E196" s="296"/>
      <c r="F196" s="296"/>
      <c r="G196" s="20" t="s">
        <v>14</v>
      </c>
      <c r="H196" s="21" t="s">
        <v>129</v>
      </c>
      <c r="I196" s="21" t="s">
        <v>130</v>
      </c>
      <c r="J196" s="128" t="s">
        <v>131</v>
      </c>
      <c r="K196"/>
      <c r="L196" s="5"/>
      <c r="M196" s="5"/>
      <c r="N196" s="138"/>
    </row>
    <row r="197" spans="1:14" ht="15.75">
      <c r="A197" s="112" t="s">
        <v>119</v>
      </c>
      <c r="B197" s="99"/>
      <c r="C197" s="73" t="s">
        <v>120</v>
      </c>
      <c r="D197" s="50">
        <f t="shared" ref="D197:D203" si="47">G197-2</f>
        <v>45259</v>
      </c>
      <c r="E197" s="50">
        <f t="shared" ref="E197:E203" si="48">G197-1</f>
        <v>45260</v>
      </c>
      <c r="F197" s="50">
        <f t="shared" ref="F197:F203" si="49">G197-2</f>
        <v>45259</v>
      </c>
      <c r="G197" s="50">
        <v>45261</v>
      </c>
      <c r="H197" s="41">
        <f t="shared" ref="H197:H203" si="50">G197+12</f>
        <v>45273</v>
      </c>
      <c r="I197" s="41">
        <f t="shared" ref="I197:I203" si="51">G197+16</f>
        <v>45277</v>
      </c>
      <c r="J197" s="187">
        <f t="shared" ref="J197:J203" si="52">G197+18</f>
        <v>45279</v>
      </c>
      <c r="K197" s="189" t="s">
        <v>132</v>
      </c>
      <c r="L197" s="7"/>
      <c r="M197" s="7"/>
      <c r="N197" s="138"/>
    </row>
    <row r="198" spans="1:14" ht="15.75">
      <c r="A198" s="112" t="s">
        <v>121</v>
      </c>
      <c r="B198" s="99"/>
      <c r="C198" s="73"/>
      <c r="D198" s="50">
        <f t="shared" si="47"/>
        <v>45266</v>
      </c>
      <c r="E198" s="50">
        <f t="shared" si="48"/>
        <v>45267</v>
      </c>
      <c r="F198" s="50">
        <f t="shared" si="49"/>
        <v>45266</v>
      </c>
      <c r="G198" s="50">
        <f>G197+7</f>
        <v>45268</v>
      </c>
      <c r="H198" s="41">
        <f t="shared" si="50"/>
        <v>45280</v>
      </c>
      <c r="I198" s="41">
        <f t="shared" si="51"/>
        <v>45284</v>
      </c>
      <c r="J198" s="187">
        <f t="shared" si="52"/>
        <v>45286</v>
      </c>
      <c r="K198" s="189" t="s">
        <v>132</v>
      </c>
      <c r="L198" s="5"/>
      <c r="M198" s="5"/>
      <c r="N198" s="138"/>
    </row>
    <row r="199" spans="1:14" ht="15.75">
      <c r="A199" s="112" t="s">
        <v>122</v>
      </c>
      <c r="B199" s="85"/>
      <c r="C199" s="73" t="s">
        <v>123</v>
      </c>
      <c r="D199" s="50">
        <f t="shared" si="47"/>
        <v>45273</v>
      </c>
      <c r="E199" s="50">
        <f t="shared" si="48"/>
        <v>45274</v>
      </c>
      <c r="F199" s="50">
        <f t="shared" si="49"/>
        <v>45273</v>
      </c>
      <c r="G199" s="50">
        <v>45275</v>
      </c>
      <c r="H199" s="41">
        <f t="shared" si="50"/>
        <v>45287</v>
      </c>
      <c r="I199" s="41">
        <f t="shared" si="51"/>
        <v>45291</v>
      </c>
      <c r="J199" s="187">
        <f t="shared" si="52"/>
        <v>45293</v>
      </c>
      <c r="K199" s="189"/>
      <c r="L199" s="5"/>
      <c r="M199" s="5"/>
      <c r="N199" s="138"/>
    </row>
    <row r="200" spans="1:14" ht="15.75">
      <c r="A200" s="112" t="s">
        <v>304</v>
      </c>
      <c r="B200" s="99"/>
      <c r="C200" s="73" t="s">
        <v>301</v>
      </c>
      <c r="D200" s="41">
        <f t="shared" si="47"/>
        <v>45280</v>
      </c>
      <c r="E200" s="41">
        <f t="shared" si="48"/>
        <v>45281</v>
      </c>
      <c r="F200" s="41">
        <f t="shared" si="49"/>
        <v>45280</v>
      </c>
      <c r="G200" s="50">
        <v>45282</v>
      </c>
      <c r="H200" s="41">
        <f t="shared" si="50"/>
        <v>45294</v>
      </c>
      <c r="I200" s="41">
        <f t="shared" si="51"/>
        <v>45298</v>
      </c>
      <c r="J200" s="187">
        <f t="shared" si="52"/>
        <v>45300</v>
      </c>
      <c r="K200" s="189" t="s">
        <v>133</v>
      </c>
      <c r="L200" s="5"/>
      <c r="M200" s="5"/>
      <c r="N200" s="138"/>
    </row>
    <row r="201" spans="1:14" ht="15.75">
      <c r="A201" s="112" t="s">
        <v>305</v>
      </c>
      <c r="B201" s="99"/>
      <c r="C201" s="73" t="s">
        <v>302</v>
      </c>
      <c r="D201" s="50">
        <f t="shared" si="47"/>
        <v>45287</v>
      </c>
      <c r="E201" s="50">
        <f t="shared" si="48"/>
        <v>45288</v>
      </c>
      <c r="F201" s="50">
        <f t="shared" si="49"/>
        <v>45287</v>
      </c>
      <c r="G201" s="50">
        <v>45289</v>
      </c>
      <c r="H201" s="41">
        <f t="shared" si="50"/>
        <v>45301</v>
      </c>
      <c r="I201" s="41">
        <f t="shared" si="51"/>
        <v>45305</v>
      </c>
      <c r="J201" s="187">
        <f t="shared" si="52"/>
        <v>45307</v>
      </c>
      <c r="K201" s="189" t="s">
        <v>134</v>
      </c>
      <c r="L201" s="5"/>
      <c r="M201" s="5"/>
      <c r="N201" s="138"/>
    </row>
    <row r="202" spans="1:14" ht="15.75">
      <c r="A202" s="112" t="s">
        <v>307</v>
      </c>
      <c r="B202" s="99"/>
      <c r="C202" s="73" t="s">
        <v>303</v>
      </c>
      <c r="D202" s="50">
        <f t="shared" si="47"/>
        <v>45294</v>
      </c>
      <c r="E202" s="50">
        <f t="shared" si="48"/>
        <v>45295</v>
      </c>
      <c r="F202" s="50">
        <f t="shared" si="49"/>
        <v>45294</v>
      </c>
      <c r="G202" s="50">
        <v>45296</v>
      </c>
      <c r="H202" s="41">
        <f t="shared" si="50"/>
        <v>45308</v>
      </c>
      <c r="I202" s="41">
        <f t="shared" si="51"/>
        <v>45312</v>
      </c>
      <c r="J202" s="187">
        <f t="shared" si="52"/>
        <v>45314</v>
      </c>
      <c r="K202" s="189"/>
      <c r="L202" s="5"/>
      <c r="M202" s="5"/>
      <c r="N202" s="138"/>
    </row>
    <row r="203" spans="1:14" ht="15.75">
      <c r="A203" s="112" t="s">
        <v>308</v>
      </c>
      <c r="B203" s="85"/>
      <c r="C203" s="73" t="s">
        <v>306</v>
      </c>
      <c r="D203" s="50">
        <f t="shared" si="47"/>
        <v>45301</v>
      </c>
      <c r="E203" s="50">
        <f t="shared" si="48"/>
        <v>45302</v>
      </c>
      <c r="F203" s="50">
        <f t="shared" si="49"/>
        <v>45301</v>
      </c>
      <c r="G203" s="50">
        <v>45303</v>
      </c>
      <c r="H203" s="86">
        <f t="shared" si="50"/>
        <v>45315</v>
      </c>
      <c r="I203" s="86">
        <f t="shared" si="51"/>
        <v>45319</v>
      </c>
      <c r="J203" s="188">
        <f t="shared" si="52"/>
        <v>45321</v>
      </c>
      <c r="K203" s="189"/>
      <c r="L203" s="5"/>
      <c r="M203" s="5"/>
      <c r="N203" s="138"/>
    </row>
    <row r="204" spans="1:14" ht="16.5" thickBot="1">
      <c r="A204" s="338" t="s">
        <v>124</v>
      </c>
      <c r="B204" s="350"/>
      <c r="C204" s="350"/>
      <c r="D204" s="350"/>
      <c r="E204" s="350"/>
      <c r="F204" s="350"/>
      <c r="G204" s="350"/>
      <c r="H204" s="350"/>
      <c r="I204" s="350"/>
      <c r="J204" s="351"/>
      <c r="K204"/>
      <c r="L204" s="5"/>
      <c r="M204" s="5"/>
      <c r="N204" s="138"/>
    </row>
    <row r="205" spans="1:14" ht="20.25" thickBot="1">
      <c r="A205" s="190"/>
      <c r="B205" s="191"/>
    </row>
    <row r="206" spans="1:14" ht="15.75">
      <c r="A206" s="324" t="s">
        <v>135</v>
      </c>
      <c r="B206" s="74" t="s">
        <v>136</v>
      </c>
      <c r="C206" s="74"/>
      <c r="D206" s="74"/>
      <c r="E206" s="74"/>
      <c r="F206" s="74"/>
      <c r="G206" s="74"/>
      <c r="H206" s="74"/>
      <c r="I206" s="74"/>
      <c r="J206" s="74"/>
      <c r="K206" s="74"/>
      <c r="L206" s="75"/>
    </row>
    <row r="207" spans="1:14" ht="15.75">
      <c r="A207" s="352"/>
      <c r="B207" s="54" t="s">
        <v>137</v>
      </c>
      <c r="C207" s="54"/>
      <c r="D207" s="54"/>
      <c r="E207" s="54"/>
      <c r="F207" s="54"/>
      <c r="G207" s="54"/>
      <c r="H207" s="54"/>
      <c r="I207" s="54"/>
      <c r="J207" s="54"/>
      <c r="K207" s="54"/>
      <c r="L207" s="182"/>
    </row>
    <row r="208" spans="1:14" ht="15.75">
      <c r="A208" s="352"/>
      <c r="B208" s="54" t="s">
        <v>138</v>
      </c>
      <c r="C208" s="54"/>
      <c r="D208" s="54"/>
      <c r="E208" s="54"/>
      <c r="F208" s="54"/>
      <c r="G208" s="54"/>
      <c r="H208" s="54"/>
      <c r="I208" s="54"/>
      <c r="J208" s="54"/>
      <c r="K208" s="54"/>
      <c r="L208" s="182"/>
    </row>
    <row r="209" spans="1:15" ht="15.75">
      <c r="A209" s="275" t="s">
        <v>4</v>
      </c>
      <c r="B209" s="277" t="s">
        <v>5</v>
      </c>
      <c r="C209" s="279" t="s">
        <v>6</v>
      </c>
      <c r="D209" s="268" t="s">
        <v>7</v>
      </c>
      <c r="E209" s="296" t="s">
        <v>26</v>
      </c>
      <c r="F209" s="296" t="s">
        <v>86</v>
      </c>
      <c r="G209" s="21" t="s">
        <v>30</v>
      </c>
      <c r="H209" s="270" t="s">
        <v>13</v>
      </c>
      <c r="I209" s="270"/>
      <c r="J209" s="270"/>
      <c r="K209" s="270"/>
      <c r="L209" s="353"/>
    </row>
    <row r="210" spans="1:15" ht="31.5">
      <c r="A210" s="275"/>
      <c r="B210" s="277"/>
      <c r="C210" s="279"/>
      <c r="D210" s="268"/>
      <c r="E210" s="296"/>
      <c r="F210" s="296"/>
      <c r="G210" s="20" t="s">
        <v>14</v>
      </c>
      <c r="H210" s="21" t="s">
        <v>139</v>
      </c>
      <c r="I210" s="23" t="s">
        <v>140</v>
      </c>
      <c r="J210" s="23" t="s">
        <v>141</v>
      </c>
      <c r="K210" s="23" t="s">
        <v>142</v>
      </c>
      <c r="L210" s="116" t="s">
        <v>143</v>
      </c>
    </row>
    <row r="211" spans="1:15" ht="15.75">
      <c r="A211" s="192" t="s">
        <v>267</v>
      </c>
      <c r="B211" s="88"/>
      <c r="C211" s="87" t="s">
        <v>144</v>
      </c>
      <c r="D211" s="50">
        <f>G211-1</f>
        <v>45248</v>
      </c>
      <c r="E211" s="50">
        <f>D211</f>
        <v>45248</v>
      </c>
      <c r="F211" s="50">
        <f>G211-2</f>
        <v>45247</v>
      </c>
      <c r="G211" s="89">
        <v>45249</v>
      </c>
      <c r="H211" s="50">
        <f t="shared" ref="H211:H216" si="53">G211+34</f>
        <v>45283</v>
      </c>
      <c r="I211" s="50">
        <f t="shared" ref="I211:I216" si="54">G211+36</f>
        <v>45285</v>
      </c>
      <c r="J211" s="50">
        <f t="shared" ref="J211:J216" si="55">G211+37</f>
        <v>45286</v>
      </c>
      <c r="K211" s="50">
        <f t="shared" ref="K211:K216" si="56">G211+39</f>
        <v>45288</v>
      </c>
      <c r="L211" s="193">
        <f t="shared" ref="L211:L216" si="57">G211+43</f>
        <v>45292</v>
      </c>
    </row>
    <row r="212" spans="1:15" ht="15.75">
      <c r="A212" s="192" t="s">
        <v>145</v>
      </c>
      <c r="B212" s="88"/>
      <c r="C212" s="87" t="s">
        <v>146</v>
      </c>
      <c r="D212" s="50">
        <f>G212-1</f>
        <v>45272</v>
      </c>
      <c r="E212" s="50">
        <f>D212</f>
        <v>45272</v>
      </c>
      <c r="F212" s="50">
        <f>G212-2</f>
        <v>45271</v>
      </c>
      <c r="G212" s="89">
        <v>45273</v>
      </c>
      <c r="H212" s="39">
        <f t="shared" si="53"/>
        <v>45307</v>
      </c>
      <c r="I212" s="39">
        <f t="shared" si="54"/>
        <v>45309</v>
      </c>
      <c r="J212" s="39">
        <f t="shared" si="55"/>
        <v>45310</v>
      </c>
      <c r="K212" s="39">
        <f t="shared" si="56"/>
        <v>45312</v>
      </c>
      <c r="L212" s="194">
        <f t="shared" si="57"/>
        <v>45316</v>
      </c>
    </row>
    <row r="213" spans="1:15" ht="15.75">
      <c r="A213" s="192" t="s">
        <v>258</v>
      </c>
      <c r="B213" s="88"/>
      <c r="C213" s="87" t="s">
        <v>259</v>
      </c>
      <c r="D213" s="50">
        <f>G213-1</f>
        <v>45276</v>
      </c>
      <c r="E213" s="50">
        <f>D213</f>
        <v>45276</v>
      </c>
      <c r="F213" s="50">
        <f>G213-2</f>
        <v>45275</v>
      </c>
      <c r="G213" s="89">
        <v>45277</v>
      </c>
      <c r="H213" s="39">
        <f t="shared" si="53"/>
        <v>45311</v>
      </c>
      <c r="I213" s="39">
        <f t="shared" si="54"/>
        <v>45313</v>
      </c>
      <c r="J213" s="39">
        <f t="shared" si="55"/>
        <v>45314</v>
      </c>
      <c r="K213" s="39">
        <f t="shared" si="56"/>
        <v>45316</v>
      </c>
      <c r="L213" s="194">
        <f t="shared" si="57"/>
        <v>45320</v>
      </c>
    </row>
    <row r="214" spans="1:15" ht="15.75">
      <c r="A214" s="192"/>
      <c r="B214" s="88"/>
      <c r="C214" s="87"/>
      <c r="D214" s="50"/>
      <c r="E214" s="50"/>
      <c r="F214" s="50"/>
      <c r="G214" s="50"/>
      <c r="H214" s="41">
        <f t="shared" si="53"/>
        <v>34</v>
      </c>
      <c r="I214" s="41">
        <f t="shared" si="54"/>
        <v>36</v>
      </c>
      <c r="J214" s="41">
        <f t="shared" si="55"/>
        <v>37</v>
      </c>
      <c r="K214" s="41">
        <f t="shared" si="56"/>
        <v>39</v>
      </c>
      <c r="L214" s="187">
        <f t="shared" si="57"/>
        <v>43</v>
      </c>
    </row>
    <row r="215" spans="1:15" ht="15.75" hidden="1">
      <c r="A215" s="192"/>
      <c r="B215" s="88"/>
      <c r="C215" s="87"/>
      <c r="D215" s="50"/>
      <c r="E215" s="50"/>
      <c r="F215" s="50"/>
      <c r="G215" s="96"/>
      <c r="H215" s="39">
        <f t="shared" si="53"/>
        <v>34</v>
      </c>
      <c r="I215" s="39">
        <f t="shared" si="54"/>
        <v>36</v>
      </c>
      <c r="J215" s="39">
        <f t="shared" si="55"/>
        <v>37</v>
      </c>
      <c r="K215" s="39">
        <f t="shared" si="56"/>
        <v>39</v>
      </c>
      <c r="L215" s="194">
        <f t="shared" si="57"/>
        <v>43</v>
      </c>
    </row>
    <row r="216" spans="1:15" ht="15.75" hidden="1">
      <c r="A216" s="192"/>
      <c r="B216" s="88"/>
      <c r="C216" s="87"/>
      <c r="D216" s="50"/>
      <c r="E216" s="50"/>
      <c r="F216" s="50"/>
      <c r="G216" s="89"/>
      <c r="H216" s="18">
        <f t="shared" si="53"/>
        <v>34</v>
      </c>
      <c r="I216" s="18">
        <f t="shared" si="54"/>
        <v>36</v>
      </c>
      <c r="J216" s="18">
        <f t="shared" si="55"/>
        <v>37</v>
      </c>
      <c r="K216" s="18">
        <f t="shared" si="56"/>
        <v>39</v>
      </c>
      <c r="L216" s="194">
        <f t="shared" si="57"/>
        <v>43</v>
      </c>
    </row>
    <row r="217" spans="1:15" ht="16.5" thickBot="1">
      <c r="A217" s="338" t="s">
        <v>124</v>
      </c>
      <c r="B217" s="350"/>
      <c r="C217" s="350"/>
      <c r="D217" s="350"/>
      <c r="E217" s="350"/>
      <c r="F217" s="350"/>
      <c r="G217" s="350"/>
      <c r="H217" s="350"/>
      <c r="I217" s="350"/>
      <c r="J217" s="350"/>
      <c r="K217" s="350"/>
      <c r="L217" s="351"/>
    </row>
    <row r="218" spans="1:15" ht="20.25" thickBot="1">
      <c r="A218" s="190"/>
      <c r="B218" s="195"/>
    </row>
    <row r="219" spans="1:15" ht="15.75">
      <c r="A219" s="324" t="s">
        <v>147</v>
      </c>
      <c r="B219" s="340" t="s">
        <v>148</v>
      </c>
      <c r="C219" s="340"/>
      <c r="D219" s="340"/>
      <c r="E219" s="340"/>
      <c r="F219" s="340"/>
      <c r="G219" s="340"/>
      <c r="H219" s="340"/>
      <c r="I219" s="340"/>
      <c r="J219" s="340"/>
      <c r="K219" s="340"/>
      <c r="L219" s="341"/>
    </row>
    <row r="220" spans="1:15" ht="15.75">
      <c r="A220" s="352"/>
      <c r="B220" s="344" t="s">
        <v>149</v>
      </c>
      <c r="C220" s="344"/>
      <c r="D220" s="344"/>
      <c r="E220" s="344"/>
      <c r="F220" s="344"/>
      <c r="G220" s="344"/>
      <c r="H220" s="344"/>
      <c r="I220" s="344"/>
      <c r="J220" s="344"/>
      <c r="K220" s="344"/>
      <c r="L220" s="345"/>
    </row>
    <row r="221" spans="1:15" s="141" customFormat="1" ht="15.75">
      <c r="A221" s="352"/>
      <c r="B221" s="344" t="s">
        <v>150</v>
      </c>
      <c r="C221" s="344"/>
      <c r="D221" s="344"/>
      <c r="E221" s="344"/>
      <c r="F221" s="344"/>
      <c r="G221" s="344"/>
      <c r="H221" s="344"/>
      <c r="I221" s="344"/>
      <c r="J221" s="344"/>
      <c r="K221" s="344"/>
      <c r="L221" s="345"/>
      <c r="O221" s="138"/>
    </row>
    <row r="222" spans="1:15" s="141" customFormat="1" ht="15.75">
      <c r="A222" s="275" t="s">
        <v>4</v>
      </c>
      <c r="B222" s="277" t="s">
        <v>5</v>
      </c>
      <c r="C222" s="279" t="s">
        <v>6</v>
      </c>
      <c r="D222" s="268" t="s">
        <v>7</v>
      </c>
      <c r="E222" s="296" t="s">
        <v>26</v>
      </c>
      <c r="F222" s="296" t="s">
        <v>86</v>
      </c>
      <c r="G222" s="21" t="s">
        <v>30</v>
      </c>
      <c r="H222" s="270" t="s">
        <v>11</v>
      </c>
      <c r="I222" s="22" t="s">
        <v>13</v>
      </c>
      <c r="J222" s="22" t="s">
        <v>13</v>
      </c>
      <c r="K222" s="22" t="s">
        <v>13</v>
      </c>
      <c r="L222" s="117" t="s">
        <v>13</v>
      </c>
      <c r="O222" s="138"/>
    </row>
    <row r="223" spans="1:15" s="141" customFormat="1" ht="31.5">
      <c r="A223" s="275"/>
      <c r="B223" s="277"/>
      <c r="C223" s="279"/>
      <c r="D223" s="268"/>
      <c r="E223" s="296"/>
      <c r="F223" s="296"/>
      <c r="G223" s="20" t="s">
        <v>14</v>
      </c>
      <c r="H223" s="270"/>
      <c r="I223" s="23" t="s">
        <v>151</v>
      </c>
      <c r="J223" s="23" t="s">
        <v>152</v>
      </c>
      <c r="K223" s="23" t="s">
        <v>153</v>
      </c>
      <c r="L223" s="116" t="s">
        <v>154</v>
      </c>
      <c r="O223" s="138"/>
    </row>
    <row r="224" spans="1:15" s="141" customFormat="1" ht="15.75">
      <c r="A224" s="166" t="s">
        <v>155</v>
      </c>
      <c r="B224" s="49"/>
      <c r="C224" s="72" t="s">
        <v>156</v>
      </c>
      <c r="D224" s="50">
        <f t="shared" ref="D224:D230" si="58">G224-1</f>
        <v>45261</v>
      </c>
      <c r="E224" s="50">
        <f t="shared" ref="E224:E230" si="59">G224-1</f>
        <v>45261</v>
      </c>
      <c r="F224" s="50">
        <f t="shared" ref="F224:F230" si="60">G224-2</f>
        <v>45260</v>
      </c>
      <c r="G224" s="89">
        <v>45262</v>
      </c>
      <c r="H224" s="90" t="s">
        <v>17</v>
      </c>
      <c r="I224" s="91">
        <f t="shared" ref="I224:I230" si="61">G224+36</f>
        <v>45298</v>
      </c>
      <c r="J224" s="91">
        <f t="shared" ref="J224:J230" si="62">G224+38</f>
        <v>45300</v>
      </c>
      <c r="K224" s="92">
        <f t="shared" ref="K224:K230" si="63">G224+42</f>
        <v>45304</v>
      </c>
      <c r="L224" s="196">
        <f t="shared" ref="L224:L230" si="64">G224+44</f>
        <v>45306</v>
      </c>
      <c r="O224" s="138"/>
    </row>
    <row r="225" spans="1:15" s="141" customFormat="1" ht="15.75">
      <c r="A225" s="166" t="s">
        <v>157</v>
      </c>
      <c r="B225" s="49"/>
      <c r="C225" s="72" t="s">
        <v>158</v>
      </c>
      <c r="D225" s="41">
        <f t="shared" si="58"/>
        <v>45268</v>
      </c>
      <c r="E225" s="41">
        <f t="shared" si="59"/>
        <v>45268</v>
      </c>
      <c r="F225" s="41">
        <f t="shared" si="60"/>
        <v>45267</v>
      </c>
      <c r="G225" s="89">
        <v>45269</v>
      </c>
      <c r="H225" s="90" t="s">
        <v>17</v>
      </c>
      <c r="I225" s="91">
        <f t="shared" si="61"/>
        <v>45305</v>
      </c>
      <c r="J225" s="91">
        <f t="shared" si="62"/>
        <v>45307</v>
      </c>
      <c r="K225" s="92">
        <f t="shared" si="63"/>
        <v>45311</v>
      </c>
      <c r="L225" s="196">
        <f t="shared" si="64"/>
        <v>45313</v>
      </c>
      <c r="O225" s="138"/>
    </row>
    <row r="226" spans="1:15" s="141" customFormat="1" ht="15.75">
      <c r="A226" s="166" t="s">
        <v>159</v>
      </c>
      <c r="B226" s="49"/>
      <c r="C226" s="72" t="s">
        <v>160</v>
      </c>
      <c r="D226" s="41">
        <f t="shared" si="58"/>
        <v>45275</v>
      </c>
      <c r="E226" s="41">
        <f t="shared" si="59"/>
        <v>45275</v>
      </c>
      <c r="F226" s="41">
        <f t="shared" si="60"/>
        <v>45274</v>
      </c>
      <c r="G226" s="89">
        <v>45276</v>
      </c>
      <c r="H226" s="90" t="s">
        <v>17</v>
      </c>
      <c r="I226" s="91">
        <f t="shared" si="61"/>
        <v>45312</v>
      </c>
      <c r="J226" s="91">
        <f t="shared" si="62"/>
        <v>45314</v>
      </c>
      <c r="K226" s="92">
        <f t="shared" si="63"/>
        <v>45318</v>
      </c>
      <c r="L226" s="196">
        <f t="shared" si="64"/>
        <v>45320</v>
      </c>
      <c r="O226" s="138"/>
    </row>
    <row r="227" spans="1:15" s="141" customFormat="1" ht="15.75">
      <c r="A227" s="166" t="s">
        <v>161</v>
      </c>
      <c r="B227" s="49"/>
      <c r="C227" s="72" t="s">
        <v>162</v>
      </c>
      <c r="D227" s="41">
        <f t="shared" si="58"/>
        <v>45289</v>
      </c>
      <c r="E227" s="41">
        <f t="shared" si="59"/>
        <v>45289</v>
      </c>
      <c r="F227" s="41">
        <f t="shared" si="60"/>
        <v>45288</v>
      </c>
      <c r="G227" s="89">
        <v>45290</v>
      </c>
      <c r="H227" s="90" t="s">
        <v>17</v>
      </c>
      <c r="I227" s="91">
        <f t="shared" si="61"/>
        <v>45326</v>
      </c>
      <c r="J227" s="91">
        <f t="shared" si="62"/>
        <v>45328</v>
      </c>
      <c r="K227" s="92">
        <f t="shared" si="63"/>
        <v>45332</v>
      </c>
      <c r="L227" s="196">
        <f t="shared" si="64"/>
        <v>45334</v>
      </c>
      <c r="O227" s="138"/>
    </row>
    <row r="228" spans="1:15" s="141" customFormat="1" ht="15.75">
      <c r="A228" s="166" t="s">
        <v>312</v>
      </c>
      <c r="B228" s="49"/>
      <c r="C228" s="72" t="s">
        <v>309</v>
      </c>
      <c r="D228" s="41">
        <f t="shared" si="58"/>
        <v>45296</v>
      </c>
      <c r="E228" s="41">
        <f t="shared" si="59"/>
        <v>45296</v>
      </c>
      <c r="F228" s="41">
        <f t="shared" si="60"/>
        <v>45295</v>
      </c>
      <c r="G228" s="89">
        <v>45297</v>
      </c>
      <c r="H228" s="90" t="s">
        <v>17</v>
      </c>
      <c r="I228" s="91">
        <f t="shared" si="61"/>
        <v>45333</v>
      </c>
      <c r="J228" s="91">
        <f t="shared" si="62"/>
        <v>45335</v>
      </c>
      <c r="K228" s="92">
        <f t="shared" si="63"/>
        <v>45339</v>
      </c>
      <c r="L228" s="196">
        <f t="shared" si="64"/>
        <v>45341</v>
      </c>
      <c r="O228" s="138"/>
    </row>
    <row r="229" spans="1:15" s="141" customFormat="1" ht="15.75">
      <c r="A229" s="166" t="s">
        <v>313</v>
      </c>
      <c r="B229" s="49"/>
      <c r="C229" s="72" t="s">
        <v>310</v>
      </c>
      <c r="D229" s="41">
        <f t="shared" si="58"/>
        <v>45303</v>
      </c>
      <c r="E229" s="41">
        <f t="shared" si="59"/>
        <v>45303</v>
      </c>
      <c r="F229" s="41">
        <f t="shared" si="60"/>
        <v>45302</v>
      </c>
      <c r="G229" s="89">
        <v>45304</v>
      </c>
      <c r="H229" s="90" t="s">
        <v>17</v>
      </c>
      <c r="I229" s="91">
        <f t="shared" si="61"/>
        <v>45340</v>
      </c>
      <c r="J229" s="91">
        <f t="shared" si="62"/>
        <v>45342</v>
      </c>
      <c r="K229" s="92">
        <f t="shared" si="63"/>
        <v>45346</v>
      </c>
      <c r="L229" s="196">
        <f t="shared" si="64"/>
        <v>45348</v>
      </c>
      <c r="O229" s="138"/>
    </row>
    <row r="230" spans="1:15" s="141" customFormat="1" ht="15.75">
      <c r="A230" s="166" t="s">
        <v>314</v>
      </c>
      <c r="B230" s="49"/>
      <c r="C230" s="72" t="s">
        <v>311</v>
      </c>
      <c r="D230" s="41">
        <f t="shared" si="58"/>
        <v>45310</v>
      </c>
      <c r="E230" s="41">
        <f t="shared" si="59"/>
        <v>45310</v>
      </c>
      <c r="F230" s="41">
        <f t="shared" si="60"/>
        <v>45309</v>
      </c>
      <c r="G230" s="89">
        <v>45311</v>
      </c>
      <c r="H230" s="90" t="s">
        <v>17</v>
      </c>
      <c r="I230" s="91">
        <f t="shared" si="61"/>
        <v>45347</v>
      </c>
      <c r="J230" s="91">
        <f t="shared" si="62"/>
        <v>45349</v>
      </c>
      <c r="K230" s="92">
        <f t="shared" si="63"/>
        <v>45353</v>
      </c>
      <c r="L230" s="196">
        <f t="shared" si="64"/>
        <v>45355</v>
      </c>
      <c r="O230" s="138"/>
    </row>
    <row r="231" spans="1:15" s="141" customFormat="1" ht="16.5" thickBot="1">
      <c r="A231" s="304" t="s">
        <v>124</v>
      </c>
      <c r="B231" s="354"/>
      <c r="C231" s="354"/>
      <c r="D231" s="354"/>
      <c r="E231" s="354"/>
      <c r="F231" s="354"/>
      <c r="G231" s="354"/>
      <c r="H231" s="354"/>
      <c r="I231" s="354"/>
      <c r="J231" s="354"/>
      <c r="K231" s="354"/>
      <c r="L231" s="355"/>
      <c r="O231" s="138"/>
    </row>
    <row r="232" spans="1:15" s="141" customFormat="1" ht="15.75" thickBot="1">
      <c r="A232" s="197"/>
      <c r="B232" s="198"/>
      <c r="C232" s="199"/>
      <c r="D232" s="199"/>
      <c r="E232" s="199"/>
      <c r="F232" s="199"/>
      <c r="G232" s="199"/>
      <c r="H232" s="199"/>
      <c r="I232" s="197"/>
      <c r="J232" s="197"/>
      <c r="K232" s="197"/>
      <c r="O232" s="138"/>
    </row>
    <row r="233" spans="1:15" s="141" customFormat="1" ht="15.75">
      <c r="A233" s="324" t="s">
        <v>163</v>
      </c>
      <c r="B233" s="74" t="s">
        <v>164</v>
      </c>
      <c r="C233" s="74"/>
      <c r="D233" s="74"/>
      <c r="E233" s="74"/>
      <c r="F233" s="74"/>
      <c r="G233" s="74"/>
      <c r="H233" s="74"/>
      <c r="I233" s="75"/>
      <c r="L233" s="138"/>
      <c r="M233" s="138"/>
    </row>
    <row r="234" spans="1:15" s="141" customFormat="1" ht="15.75">
      <c r="A234" s="352"/>
      <c r="B234" s="54" t="s">
        <v>137</v>
      </c>
      <c r="C234" s="54"/>
      <c r="D234" s="54"/>
      <c r="E234" s="54"/>
      <c r="F234" s="54"/>
      <c r="G234" s="54"/>
      <c r="H234" s="54"/>
      <c r="I234" s="182"/>
      <c r="L234" s="138"/>
      <c r="M234" s="138"/>
    </row>
    <row r="235" spans="1:15" s="141" customFormat="1" ht="15.75">
      <c r="A235" s="352"/>
      <c r="B235" s="54" t="s">
        <v>165</v>
      </c>
      <c r="C235" s="54"/>
      <c r="D235" s="54"/>
      <c r="E235" s="54"/>
      <c r="F235" s="54"/>
      <c r="G235" s="54"/>
      <c r="H235" s="54"/>
      <c r="I235" s="182"/>
      <c r="L235" s="138"/>
      <c r="M235" s="138"/>
    </row>
    <row r="236" spans="1:15" s="141" customFormat="1" ht="15.75" customHeight="1">
      <c r="A236" s="275" t="s">
        <v>4</v>
      </c>
      <c r="B236" s="277" t="s">
        <v>5</v>
      </c>
      <c r="C236" s="279" t="s">
        <v>6</v>
      </c>
      <c r="D236" s="268" t="s">
        <v>7</v>
      </c>
      <c r="E236" s="296" t="s">
        <v>26</v>
      </c>
      <c r="F236" s="296" t="s">
        <v>86</v>
      </c>
      <c r="G236" s="21" t="s">
        <v>30</v>
      </c>
      <c r="H236" s="356" t="s">
        <v>13</v>
      </c>
      <c r="I236" s="357"/>
      <c r="K236" s="138"/>
    </row>
    <row r="237" spans="1:15" s="141" customFormat="1" ht="31.5">
      <c r="A237" s="275"/>
      <c r="B237" s="277"/>
      <c r="C237" s="279"/>
      <c r="D237" s="268"/>
      <c r="E237" s="296"/>
      <c r="F237" s="296"/>
      <c r="G237" s="20" t="s">
        <v>14</v>
      </c>
      <c r="H237" s="93" t="s">
        <v>166</v>
      </c>
      <c r="I237" s="200" t="s">
        <v>167</v>
      </c>
      <c r="K237" s="138"/>
    </row>
    <row r="238" spans="1:15" s="141" customFormat="1" ht="15.75">
      <c r="A238" s="166" t="s">
        <v>155</v>
      </c>
      <c r="B238" s="49"/>
      <c r="C238" s="72" t="s">
        <v>156</v>
      </c>
      <c r="D238" s="50">
        <f t="shared" ref="D238:D244" si="65">G238-1</f>
        <v>45261</v>
      </c>
      <c r="E238" s="50">
        <f t="shared" ref="E238:E244" si="66">G238-1</f>
        <v>45261</v>
      </c>
      <c r="F238" s="50">
        <f t="shared" ref="F238:F244" si="67">G238-2</f>
        <v>45260</v>
      </c>
      <c r="G238" s="89">
        <v>45262</v>
      </c>
      <c r="H238" s="89">
        <f t="shared" ref="H238:H244" si="68">G238+25</f>
        <v>45287</v>
      </c>
      <c r="I238" s="201">
        <f t="shared" ref="I238:I244" si="69">H238+7</f>
        <v>45294</v>
      </c>
      <c r="K238" s="138"/>
    </row>
    <row r="239" spans="1:15" s="141" customFormat="1" ht="15.75">
      <c r="A239" s="166" t="s">
        <v>157</v>
      </c>
      <c r="B239" s="49"/>
      <c r="C239" s="72" t="s">
        <v>158</v>
      </c>
      <c r="D239" s="41">
        <f t="shared" si="65"/>
        <v>45268</v>
      </c>
      <c r="E239" s="41">
        <f t="shared" si="66"/>
        <v>45268</v>
      </c>
      <c r="F239" s="41">
        <f t="shared" si="67"/>
        <v>45267</v>
      </c>
      <c r="G239" s="89">
        <v>45269</v>
      </c>
      <c r="H239" s="89">
        <f t="shared" si="68"/>
        <v>45294</v>
      </c>
      <c r="I239" s="201">
        <f t="shared" si="69"/>
        <v>45301</v>
      </c>
    </row>
    <row r="240" spans="1:15" s="141" customFormat="1" ht="15.75">
      <c r="A240" s="166" t="s">
        <v>159</v>
      </c>
      <c r="B240" s="49"/>
      <c r="C240" s="72" t="s">
        <v>160</v>
      </c>
      <c r="D240" s="41">
        <f t="shared" si="65"/>
        <v>45275</v>
      </c>
      <c r="E240" s="41">
        <f t="shared" si="66"/>
        <v>45275</v>
      </c>
      <c r="F240" s="41">
        <f t="shared" si="67"/>
        <v>45274</v>
      </c>
      <c r="G240" s="89">
        <v>45276</v>
      </c>
      <c r="H240" s="89">
        <f t="shared" si="68"/>
        <v>45301</v>
      </c>
      <c r="I240" s="201">
        <f t="shared" si="69"/>
        <v>45308</v>
      </c>
    </row>
    <row r="241" spans="1:14" s="141" customFormat="1" ht="15.75">
      <c r="A241" s="166" t="s">
        <v>161</v>
      </c>
      <c r="B241" s="49"/>
      <c r="C241" s="72" t="s">
        <v>162</v>
      </c>
      <c r="D241" s="41">
        <f t="shared" si="65"/>
        <v>45289</v>
      </c>
      <c r="E241" s="41">
        <f t="shared" si="66"/>
        <v>45289</v>
      </c>
      <c r="F241" s="41">
        <f t="shared" si="67"/>
        <v>45288</v>
      </c>
      <c r="G241" s="89">
        <v>45290</v>
      </c>
      <c r="H241" s="89">
        <f t="shared" si="68"/>
        <v>45315</v>
      </c>
      <c r="I241" s="201">
        <f t="shared" si="69"/>
        <v>45322</v>
      </c>
    </row>
    <row r="242" spans="1:14" s="141" customFormat="1" ht="15.75">
      <c r="A242" s="166" t="s">
        <v>312</v>
      </c>
      <c r="B242" s="49"/>
      <c r="C242" s="72" t="s">
        <v>309</v>
      </c>
      <c r="D242" s="41">
        <f t="shared" si="65"/>
        <v>45296</v>
      </c>
      <c r="E242" s="41">
        <f t="shared" si="66"/>
        <v>45296</v>
      </c>
      <c r="F242" s="41">
        <f t="shared" si="67"/>
        <v>45295</v>
      </c>
      <c r="G242" s="89">
        <v>45297</v>
      </c>
      <c r="H242" s="89">
        <f t="shared" si="68"/>
        <v>45322</v>
      </c>
      <c r="I242" s="201">
        <f t="shared" si="69"/>
        <v>45329</v>
      </c>
    </row>
    <row r="243" spans="1:14" s="141" customFormat="1" ht="15.75">
      <c r="A243" s="166" t="s">
        <v>313</v>
      </c>
      <c r="B243" s="49"/>
      <c r="C243" s="72" t="s">
        <v>310</v>
      </c>
      <c r="D243" s="41">
        <f t="shared" si="65"/>
        <v>45303</v>
      </c>
      <c r="E243" s="41">
        <f t="shared" si="66"/>
        <v>45303</v>
      </c>
      <c r="F243" s="41">
        <f t="shared" si="67"/>
        <v>45302</v>
      </c>
      <c r="G243" s="89">
        <v>45304</v>
      </c>
      <c r="H243" s="89">
        <f t="shared" si="68"/>
        <v>45329</v>
      </c>
      <c r="I243" s="201">
        <f t="shared" si="69"/>
        <v>45336</v>
      </c>
    </row>
    <row r="244" spans="1:14" s="141" customFormat="1" ht="15.75">
      <c r="A244" s="166" t="s">
        <v>314</v>
      </c>
      <c r="B244" s="49"/>
      <c r="C244" s="72" t="s">
        <v>311</v>
      </c>
      <c r="D244" s="41">
        <f t="shared" si="65"/>
        <v>45310</v>
      </c>
      <c r="E244" s="41">
        <f t="shared" si="66"/>
        <v>45310</v>
      </c>
      <c r="F244" s="41">
        <f t="shared" si="67"/>
        <v>45309</v>
      </c>
      <c r="G244" s="89">
        <v>45311</v>
      </c>
      <c r="H244" s="89">
        <f t="shared" si="68"/>
        <v>45336</v>
      </c>
      <c r="I244" s="201">
        <f t="shared" si="69"/>
        <v>45343</v>
      </c>
    </row>
    <row r="245" spans="1:14" s="141" customFormat="1" ht="16.5" thickBot="1">
      <c r="A245" s="358" t="s">
        <v>124</v>
      </c>
      <c r="B245" s="359"/>
      <c r="C245" s="359"/>
      <c r="D245" s="359"/>
      <c r="E245" s="359"/>
      <c r="F245" s="359"/>
      <c r="G245" s="359"/>
      <c r="H245" s="359"/>
      <c r="I245" s="360"/>
    </row>
    <row r="246" spans="1:14" s="141" customFormat="1" ht="16.5" thickBot="1">
      <c r="A246" s="98"/>
      <c r="B246" s="98"/>
      <c r="C246" s="98"/>
      <c r="D246" s="98"/>
      <c r="E246" s="98"/>
      <c r="F246" s="98"/>
      <c r="G246" s="98"/>
      <c r="H246" s="98"/>
      <c r="I246" s="98"/>
    </row>
    <row r="247" spans="1:14" s="141" customFormat="1" ht="15.75">
      <c r="A247" s="324" t="s">
        <v>168</v>
      </c>
      <c r="B247" s="74" t="s">
        <v>169</v>
      </c>
      <c r="C247" s="74"/>
      <c r="D247" s="74"/>
      <c r="E247" s="74"/>
      <c r="F247" s="74"/>
      <c r="G247" s="74"/>
      <c r="H247" s="74"/>
      <c r="I247" s="75"/>
      <c r="M247" s="138"/>
    </row>
    <row r="248" spans="1:14" s="141" customFormat="1" ht="15.75">
      <c r="A248" s="352"/>
      <c r="B248" s="82" t="s">
        <v>170</v>
      </c>
      <c r="C248" s="82"/>
      <c r="D248" s="82"/>
      <c r="E248" s="82"/>
      <c r="F248" s="82"/>
      <c r="G248" s="82"/>
      <c r="H248" s="82"/>
      <c r="I248" s="121"/>
      <c r="J248" s="138"/>
      <c r="K248" s="138"/>
    </row>
    <row r="249" spans="1:14" s="141" customFormat="1" ht="15.75">
      <c r="A249" s="352"/>
      <c r="B249" s="82" t="s">
        <v>171</v>
      </c>
      <c r="C249" s="82"/>
      <c r="D249" s="82"/>
      <c r="E249" s="82"/>
      <c r="F249" s="82"/>
      <c r="G249" s="82"/>
      <c r="H249" s="82"/>
      <c r="I249" s="121"/>
      <c r="J249" s="138"/>
      <c r="K249" s="138"/>
    </row>
    <row r="250" spans="1:14" s="141" customFormat="1" ht="15.75">
      <c r="A250" s="275" t="s">
        <v>4</v>
      </c>
      <c r="B250" s="277" t="s">
        <v>5</v>
      </c>
      <c r="C250" s="279" t="s">
        <v>6</v>
      </c>
      <c r="D250" s="268" t="s">
        <v>7</v>
      </c>
      <c r="E250" s="296" t="s">
        <v>26</v>
      </c>
      <c r="F250" s="296" t="s">
        <v>86</v>
      </c>
      <c r="G250" s="21" t="s">
        <v>30</v>
      </c>
      <c r="H250" s="270" t="s">
        <v>11</v>
      </c>
      <c r="I250" s="202" t="s">
        <v>172</v>
      </c>
      <c r="J250" s="138"/>
      <c r="K250" s="138"/>
      <c r="N250" s="138"/>
    </row>
    <row r="251" spans="1:14" s="141" customFormat="1" ht="31.5">
      <c r="A251" s="275"/>
      <c r="B251" s="277"/>
      <c r="C251" s="279"/>
      <c r="D251" s="268"/>
      <c r="E251" s="296"/>
      <c r="F251" s="296"/>
      <c r="G251" s="20" t="s">
        <v>14</v>
      </c>
      <c r="H251" s="270"/>
      <c r="I251" s="116" t="s">
        <v>173</v>
      </c>
      <c r="N251" s="138"/>
    </row>
    <row r="252" spans="1:14" s="141" customFormat="1" ht="15.75">
      <c r="A252" s="166" t="s">
        <v>155</v>
      </c>
      <c r="B252" s="49"/>
      <c r="C252" s="72" t="s">
        <v>156</v>
      </c>
      <c r="D252" s="50">
        <f t="shared" ref="D252:D258" si="70">G252-1</f>
        <v>45261</v>
      </c>
      <c r="E252" s="50">
        <f t="shared" ref="E252:E258" si="71">G252-1</f>
        <v>45261</v>
      </c>
      <c r="F252" s="50">
        <f t="shared" ref="F252:F258" si="72">G252-2</f>
        <v>45260</v>
      </c>
      <c r="G252" s="89">
        <v>45262</v>
      </c>
      <c r="H252" s="90" t="s">
        <v>17</v>
      </c>
      <c r="I252" s="201">
        <f t="shared" ref="I252:I258" si="73">G252+22</f>
        <v>45284</v>
      </c>
      <c r="N252" s="138"/>
    </row>
    <row r="253" spans="1:14" ht="15.75">
      <c r="A253" s="166" t="s">
        <v>157</v>
      </c>
      <c r="B253" s="49"/>
      <c r="C253" s="72" t="s">
        <v>158</v>
      </c>
      <c r="D253" s="41">
        <f t="shared" si="70"/>
        <v>45268</v>
      </c>
      <c r="E253" s="41">
        <f t="shared" si="71"/>
        <v>45268</v>
      </c>
      <c r="F253" s="41">
        <f t="shared" si="72"/>
        <v>45267</v>
      </c>
      <c r="G253" s="89">
        <v>45269</v>
      </c>
      <c r="H253" s="90" t="s">
        <v>17</v>
      </c>
      <c r="I253" s="201">
        <f t="shared" si="73"/>
        <v>45291</v>
      </c>
      <c r="N253" s="138"/>
    </row>
    <row r="254" spans="1:14" s="141" customFormat="1" ht="15.75">
      <c r="A254" s="166" t="s">
        <v>159</v>
      </c>
      <c r="B254" s="49"/>
      <c r="C254" s="72" t="s">
        <v>160</v>
      </c>
      <c r="D254" s="41">
        <f t="shared" si="70"/>
        <v>45275</v>
      </c>
      <c r="E254" s="41">
        <f t="shared" si="71"/>
        <v>45275</v>
      </c>
      <c r="F254" s="41">
        <f t="shared" si="72"/>
        <v>45274</v>
      </c>
      <c r="G254" s="89">
        <v>45276</v>
      </c>
      <c r="H254" s="90" t="s">
        <v>17</v>
      </c>
      <c r="I254" s="201">
        <f t="shared" si="73"/>
        <v>45298</v>
      </c>
      <c r="N254" s="138"/>
    </row>
    <row r="255" spans="1:14" s="141" customFormat="1" ht="15.75">
      <c r="A255" s="166" t="s">
        <v>161</v>
      </c>
      <c r="B255" s="49"/>
      <c r="C255" s="72" t="s">
        <v>162</v>
      </c>
      <c r="D255" s="41">
        <f t="shared" si="70"/>
        <v>45289</v>
      </c>
      <c r="E255" s="41">
        <f t="shared" si="71"/>
        <v>45289</v>
      </c>
      <c r="F255" s="41">
        <f t="shared" si="72"/>
        <v>45288</v>
      </c>
      <c r="G255" s="89">
        <v>45290</v>
      </c>
      <c r="H255" s="90" t="s">
        <v>17</v>
      </c>
      <c r="I255" s="201">
        <f t="shared" si="73"/>
        <v>45312</v>
      </c>
      <c r="N255" s="138"/>
    </row>
    <row r="256" spans="1:14" s="141" customFormat="1" ht="15.75">
      <c r="A256" s="166" t="s">
        <v>312</v>
      </c>
      <c r="B256" s="49"/>
      <c r="C256" s="72" t="s">
        <v>309</v>
      </c>
      <c r="D256" s="41">
        <f t="shared" si="70"/>
        <v>45296</v>
      </c>
      <c r="E256" s="41">
        <f t="shared" si="71"/>
        <v>45296</v>
      </c>
      <c r="F256" s="41">
        <f t="shared" si="72"/>
        <v>45295</v>
      </c>
      <c r="G256" s="89">
        <v>45297</v>
      </c>
      <c r="H256" s="90" t="s">
        <v>17</v>
      </c>
      <c r="I256" s="201">
        <f t="shared" si="73"/>
        <v>45319</v>
      </c>
      <c r="N256" s="138"/>
    </row>
    <row r="257" spans="1:15" s="141" customFormat="1" ht="15.75">
      <c r="A257" s="166" t="s">
        <v>313</v>
      </c>
      <c r="B257" s="49"/>
      <c r="C257" s="72" t="s">
        <v>310</v>
      </c>
      <c r="D257" s="41">
        <f t="shared" si="70"/>
        <v>45303</v>
      </c>
      <c r="E257" s="41">
        <f t="shared" si="71"/>
        <v>45303</v>
      </c>
      <c r="F257" s="41">
        <f t="shared" si="72"/>
        <v>45302</v>
      </c>
      <c r="G257" s="89">
        <v>45304</v>
      </c>
      <c r="H257" s="90" t="s">
        <v>17</v>
      </c>
      <c r="I257" s="201">
        <f t="shared" si="73"/>
        <v>45326</v>
      </c>
      <c r="N257" s="138"/>
    </row>
    <row r="258" spans="1:15" s="141" customFormat="1" ht="15.75">
      <c r="A258" s="166" t="s">
        <v>314</v>
      </c>
      <c r="B258" s="49"/>
      <c r="C258" s="72" t="s">
        <v>311</v>
      </c>
      <c r="D258" s="41">
        <f t="shared" si="70"/>
        <v>45310</v>
      </c>
      <c r="E258" s="41">
        <f t="shared" si="71"/>
        <v>45310</v>
      </c>
      <c r="F258" s="41">
        <f t="shared" si="72"/>
        <v>45309</v>
      </c>
      <c r="G258" s="89">
        <v>45311</v>
      </c>
      <c r="H258" s="90" t="s">
        <v>17</v>
      </c>
      <c r="I258" s="201">
        <f t="shared" si="73"/>
        <v>45333</v>
      </c>
      <c r="N258" s="138"/>
    </row>
    <row r="259" spans="1:15" s="141" customFormat="1" ht="16.5" thickBot="1">
      <c r="A259" s="358" t="s">
        <v>124</v>
      </c>
      <c r="B259" s="359"/>
      <c r="C259" s="359"/>
      <c r="D259" s="359"/>
      <c r="E259" s="359"/>
      <c r="F259" s="359"/>
      <c r="G259" s="359"/>
      <c r="H259" s="359"/>
      <c r="I259" s="360"/>
      <c r="N259" s="138"/>
    </row>
    <row r="260" spans="1:15" s="141" customFormat="1" ht="16.5" thickBot="1">
      <c r="A260" s="98"/>
      <c r="B260" s="94"/>
      <c r="C260" s="95"/>
      <c r="D260" s="95"/>
      <c r="E260" s="95"/>
      <c r="F260" s="95"/>
      <c r="G260" s="95"/>
      <c r="H260" s="95"/>
      <c r="I260" s="95"/>
      <c r="N260" s="138"/>
    </row>
    <row r="261" spans="1:15" s="141" customFormat="1" ht="15.75">
      <c r="A261" s="324" t="s">
        <v>174</v>
      </c>
      <c r="B261" s="325" t="s">
        <v>175</v>
      </c>
      <c r="C261" s="325"/>
      <c r="D261" s="325"/>
      <c r="E261" s="325"/>
      <c r="F261" s="325"/>
      <c r="G261" s="325"/>
      <c r="H261" s="325"/>
      <c r="I261" s="326"/>
      <c r="N261" s="138"/>
    </row>
    <row r="262" spans="1:15" s="141" customFormat="1" ht="15.75">
      <c r="A262" s="352"/>
      <c r="B262" s="361" t="s">
        <v>170</v>
      </c>
      <c r="C262" s="361"/>
      <c r="D262" s="361"/>
      <c r="E262" s="361"/>
      <c r="F262" s="361"/>
      <c r="G262" s="361"/>
      <c r="H262" s="361"/>
      <c r="I262" s="362"/>
      <c r="N262" s="138"/>
    </row>
    <row r="263" spans="1:15" s="146" customFormat="1" ht="15.75">
      <c r="A263" s="352"/>
      <c r="B263" s="361" t="s">
        <v>171</v>
      </c>
      <c r="C263" s="361"/>
      <c r="D263" s="361"/>
      <c r="E263" s="361"/>
      <c r="F263" s="361"/>
      <c r="G263" s="361"/>
      <c r="H263" s="361"/>
      <c r="I263" s="362"/>
      <c r="J263" s="141"/>
      <c r="K263" s="141"/>
      <c r="L263" s="141"/>
      <c r="M263" s="141"/>
      <c r="O263" s="203"/>
    </row>
    <row r="264" spans="1:15" s="141" customFormat="1" ht="15.75">
      <c r="A264" s="275" t="s">
        <v>4</v>
      </c>
      <c r="B264" s="277" t="s">
        <v>5</v>
      </c>
      <c r="C264" s="279" t="s">
        <v>6</v>
      </c>
      <c r="D264" s="268" t="s">
        <v>7</v>
      </c>
      <c r="E264" s="296" t="s">
        <v>26</v>
      </c>
      <c r="F264" s="296" t="s">
        <v>86</v>
      </c>
      <c r="G264" s="21" t="s">
        <v>30</v>
      </c>
      <c r="H264" s="270" t="s">
        <v>11</v>
      </c>
      <c r="I264" s="202" t="s">
        <v>172</v>
      </c>
      <c r="O264" s="138"/>
    </row>
    <row r="265" spans="1:15" s="141" customFormat="1" ht="31.5">
      <c r="A265" s="275"/>
      <c r="B265" s="277"/>
      <c r="C265" s="279"/>
      <c r="D265" s="268"/>
      <c r="E265" s="296"/>
      <c r="F265" s="296"/>
      <c r="G265" s="20" t="s">
        <v>14</v>
      </c>
      <c r="H265" s="270"/>
      <c r="I265" s="116" t="s">
        <v>176</v>
      </c>
    </row>
    <row r="266" spans="1:15" s="141" customFormat="1" ht="15.75">
      <c r="A266" s="166" t="s">
        <v>155</v>
      </c>
      <c r="B266" s="49"/>
      <c r="C266" s="72" t="s">
        <v>156</v>
      </c>
      <c r="D266" s="50">
        <f t="shared" ref="D266:D272" si="74">G266-1</f>
        <v>45261</v>
      </c>
      <c r="E266" s="50">
        <f t="shared" ref="E266:E272" si="75">G266-1</f>
        <v>45261</v>
      </c>
      <c r="F266" s="50">
        <f t="shared" ref="F266:F272" si="76">G266-2</f>
        <v>45260</v>
      </c>
      <c r="G266" s="89">
        <v>45262</v>
      </c>
      <c r="H266" s="90" t="s">
        <v>17</v>
      </c>
      <c r="I266" s="201">
        <f t="shared" ref="I266:I272" si="77">G266+22</f>
        <v>45284</v>
      </c>
    </row>
    <row r="267" spans="1:15" s="141" customFormat="1" ht="15.75">
      <c r="A267" s="166" t="s">
        <v>157</v>
      </c>
      <c r="B267" s="49"/>
      <c r="C267" s="72" t="s">
        <v>158</v>
      </c>
      <c r="D267" s="41">
        <f t="shared" si="74"/>
        <v>45268</v>
      </c>
      <c r="E267" s="41">
        <f t="shared" si="75"/>
        <v>45268</v>
      </c>
      <c r="F267" s="41">
        <f t="shared" si="76"/>
        <v>45267</v>
      </c>
      <c r="G267" s="89">
        <v>45269</v>
      </c>
      <c r="H267" s="90" t="s">
        <v>17</v>
      </c>
      <c r="I267" s="201">
        <f t="shared" si="77"/>
        <v>45291</v>
      </c>
    </row>
    <row r="268" spans="1:15" s="141" customFormat="1" ht="15.75">
      <c r="A268" s="166" t="s">
        <v>159</v>
      </c>
      <c r="B268" s="49"/>
      <c r="C268" s="72" t="s">
        <v>160</v>
      </c>
      <c r="D268" s="41">
        <f t="shared" si="74"/>
        <v>45275</v>
      </c>
      <c r="E268" s="41">
        <f t="shared" si="75"/>
        <v>45275</v>
      </c>
      <c r="F268" s="41">
        <f t="shared" si="76"/>
        <v>45274</v>
      </c>
      <c r="G268" s="89">
        <v>45276</v>
      </c>
      <c r="H268" s="90" t="s">
        <v>17</v>
      </c>
      <c r="I268" s="201">
        <f t="shared" si="77"/>
        <v>45298</v>
      </c>
    </row>
    <row r="269" spans="1:15" s="141" customFormat="1" ht="15.75">
      <c r="A269" s="166" t="s">
        <v>161</v>
      </c>
      <c r="B269" s="49"/>
      <c r="C269" s="72" t="s">
        <v>162</v>
      </c>
      <c r="D269" s="41">
        <f t="shared" si="74"/>
        <v>45289</v>
      </c>
      <c r="E269" s="41">
        <f t="shared" si="75"/>
        <v>45289</v>
      </c>
      <c r="F269" s="41">
        <f t="shared" si="76"/>
        <v>45288</v>
      </c>
      <c r="G269" s="89">
        <v>45290</v>
      </c>
      <c r="H269" s="90" t="s">
        <v>17</v>
      </c>
      <c r="I269" s="201">
        <f t="shared" si="77"/>
        <v>45312</v>
      </c>
    </row>
    <row r="270" spans="1:15" s="141" customFormat="1" ht="15.75">
      <c r="A270" s="166" t="s">
        <v>312</v>
      </c>
      <c r="B270" s="49"/>
      <c r="C270" s="72" t="s">
        <v>309</v>
      </c>
      <c r="D270" s="41">
        <f t="shared" si="74"/>
        <v>45296</v>
      </c>
      <c r="E270" s="41">
        <f t="shared" si="75"/>
        <v>45296</v>
      </c>
      <c r="F270" s="41">
        <f t="shared" si="76"/>
        <v>45295</v>
      </c>
      <c r="G270" s="89">
        <v>45297</v>
      </c>
      <c r="H270" s="90" t="s">
        <v>17</v>
      </c>
      <c r="I270" s="201">
        <f t="shared" si="77"/>
        <v>45319</v>
      </c>
    </row>
    <row r="271" spans="1:15" s="141" customFormat="1" ht="15.75">
      <c r="A271" s="166" t="s">
        <v>313</v>
      </c>
      <c r="B271" s="49"/>
      <c r="C271" s="72" t="s">
        <v>310</v>
      </c>
      <c r="D271" s="41">
        <f t="shared" si="74"/>
        <v>45303</v>
      </c>
      <c r="E271" s="41">
        <f t="shared" si="75"/>
        <v>45303</v>
      </c>
      <c r="F271" s="41">
        <f t="shared" si="76"/>
        <v>45302</v>
      </c>
      <c r="G271" s="89">
        <v>45304</v>
      </c>
      <c r="H271" s="90" t="s">
        <v>17</v>
      </c>
      <c r="I271" s="201">
        <f t="shared" si="77"/>
        <v>45326</v>
      </c>
      <c r="O271" s="138"/>
    </row>
    <row r="272" spans="1:15" s="141" customFormat="1" ht="15.75">
      <c r="A272" s="166" t="s">
        <v>314</v>
      </c>
      <c r="B272" s="49"/>
      <c r="C272" s="72" t="s">
        <v>311</v>
      </c>
      <c r="D272" s="41">
        <f t="shared" si="74"/>
        <v>45310</v>
      </c>
      <c r="E272" s="41">
        <f t="shared" si="75"/>
        <v>45310</v>
      </c>
      <c r="F272" s="41">
        <f t="shared" si="76"/>
        <v>45309</v>
      </c>
      <c r="G272" s="89">
        <v>45311</v>
      </c>
      <c r="H272" s="90" t="s">
        <v>17</v>
      </c>
      <c r="I272" s="201">
        <f t="shared" si="77"/>
        <v>45333</v>
      </c>
      <c r="O272" s="138"/>
    </row>
    <row r="273" spans="1:15" s="141" customFormat="1" ht="15.75">
      <c r="A273" s="283" t="s">
        <v>177</v>
      </c>
      <c r="B273" s="363"/>
      <c r="C273" s="363"/>
      <c r="D273" s="363"/>
      <c r="E273" s="363"/>
      <c r="F273" s="363"/>
      <c r="G273" s="363"/>
      <c r="H273" s="363"/>
      <c r="I273" s="364"/>
      <c r="O273" s="138"/>
    </row>
    <row r="274" spans="1:15" s="141" customFormat="1" ht="16.5" thickBot="1">
      <c r="A274" s="358" t="s">
        <v>124</v>
      </c>
      <c r="B274" s="359"/>
      <c r="C274" s="359"/>
      <c r="D274" s="359"/>
      <c r="E274" s="359"/>
      <c r="F274" s="359"/>
      <c r="G274" s="359"/>
      <c r="H274" s="359"/>
      <c r="I274" s="360"/>
      <c r="O274" s="138"/>
    </row>
    <row r="275" spans="1:15" ht="15.75" thickBot="1"/>
    <row r="276" spans="1:15" ht="15.75">
      <c r="A276" s="365" t="s">
        <v>178</v>
      </c>
      <c r="B276" s="74" t="s">
        <v>179</v>
      </c>
      <c r="C276" s="74"/>
      <c r="D276" s="74"/>
      <c r="E276" s="74"/>
      <c r="F276" s="74"/>
      <c r="G276" s="74"/>
      <c r="H276" s="75"/>
      <c r="M276" s="138"/>
      <c r="N276" s="138"/>
    </row>
    <row r="277" spans="1:15" ht="15.75">
      <c r="A277" s="366"/>
      <c r="B277" s="82" t="s">
        <v>2</v>
      </c>
      <c r="C277" s="82"/>
      <c r="D277" s="82"/>
      <c r="E277" s="82"/>
      <c r="F277" s="82"/>
      <c r="G277" s="82"/>
      <c r="H277" s="121"/>
      <c r="M277" s="138"/>
      <c r="N277" s="138"/>
    </row>
    <row r="278" spans="1:15" ht="15.75">
      <c r="A278" s="366"/>
      <c r="B278" s="82" t="s">
        <v>3</v>
      </c>
      <c r="C278" s="82"/>
      <c r="D278" s="82"/>
      <c r="E278" s="82"/>
      <c r="F278" s="82"/>
      <c r="G278" s="82"/>
      <c r="H278" s="121"/>
      <c r="M278" s="138"/>
      <c r="N278" s="138"/>
    </row>
    <row r="279" spans="1:15" ht="15.75" customHeight="1">
      <c r="A279" s="275" t="s">
        <v>4</v>
      </c>
      <c r="B279" s="277" t="s">
        <v>5</v>
      </c>
      <c r="C279" s="279" t="s">
        <v>6</v>
      </c>
      <c r="D279" s="268" t="s">
        <v>7</v>
      </c>
      <c r="E279" s="296" t="s">
        <v>26</v>
      </c>
      <c r="F279" s="296" t="s">
        <v>86</v>
      </c>
      <c r="G279" s="21" t="s">
        <v>30</v>
      </c>
      <c r="H279" s="202" t="s">
        <v>13</v>
      </c>
      <c r="M279" s="138"/>
      <c r="N279" s="138"/>
    </row>
    <row r="280" spans="1:15" ht="31.5">
      <c r="A280" s="275"/>
      <c r="B280" s="277"/>
      <c r="C280" s="279"/>
      <c r="D280" s="268"/>
      <c r="E280" s="296"/>
      <c r="F280" s="296"/>
      <c r="G280" s="20" t="s">
        <v>14</v>
      </c>
      <c r="H280" s="116" t="s">
        <v>180</v>
      </c>
      <c r="M280" s="138"/>
      <c r="N280" s="138"/>
    </row>
    <row r="281" spans="1:15" ht="21" customHeight="1">
      <c r="A281" s="204" t="str">
        <f>A113</f>
        <v>STAMATIS B V.273E</v>
      </c>
      <c r="B281" s="204"/>
      <c r="C281" s="204" t="str">
        <f t="shared" ref="C281:G285" si="78">C113</f>
        <v>TM5/273E</v>
      </c>
      <c r="D281" s="204">
        <f t="shared" si="78"/>
        <v>45266</v>
      </c>
      <c r="E281" s="204">
        <f t="shared" si="78"/>
        <v>45266</v>
      </c>
      <c r="F281" s="204">
        <f t="shared" si="78"/>
        <v>45266</v>
      </c>
      <c r="G281" s="204">
        <f t="shared" si="78"/>
        <v>45268</v>
      </c>
      <c r="H281" s="205">
        <f>G281+3</f>
        <v>45271</v>
      </c>
      <c r="M281" s="138"/>
      <c r="N281" s="138"/>
    </row>
    <row r="282" spans="1:15" ht="15.75">
      <c r="A282" s="204" t="str">
        <f>A114</f>
        <v>BELLAVIA 60E</v>
      </c>
      <c r="B282" s="204"/>
      <c r="C282" s="204" t="str">
        <f t="shared" si="78"/>
        <v>BLV/60E</v>
      </c>
      <c r="D282" s="204">
        <f t="shared" si="78"/>
        <v>45273</v>
      </c>
      <c r="E282" s="204">
        <f t="shared" si="78"/>
        <v>45273</v>
      </c>
      <c r="F282" s="204">
        <f t="shared" si="78"/>
        <v>45273</v>
      </c>
      <c r="G282" s="204">
        <f t="shared" si="78"/>
        <v>45275</v>
      </c>
      <c r="H282" s="205">
        <f>G282+3</f>
        <v>45278</v>
      </c>
      <c r="M282" s="138"/>
      <c r="N282" s="138"/>
    </row>
    <row r="283" spans="1:15" s="147" customFormat="1" ht="15.75">
      <c r="A283" s="204" t="str">
        <f>A115</f>
        <v>SPYROS V 27E</v>
      </c>
      <c r="B283" s="204"/>
      <c r="C283" s="204" t="str">
        <f t="shared" si="78"/>
        <v>XZP/27E</v>
      </c>
      <c r="D283" s="204">
        <f t="shared" si="78"/>
        <v>45280</v>
      </c>
      <c r="E283" s="204">
        <f t="shared" si="78"/>
        <v>45280</v>
      </c>
      <c r="F283" s="204">
        <f t="shared" si="78"/>
        <v>45280</v>
      </c>
      <c r="G283" s="204">
        <f t="shared" si="78"/>
        <v>45282</v>
      </c>
      <c r="H283" s="205">
        <f>G283+3</f>
        <v>45285</v>
      </c>
      <c r="I283" s="144"/>
      <c r="J283" s="144"/>
      <c r="K283" s="144"/>
      <c r="L283" s="144"/>
    </row>
    <row r="284" spans="1:15" s="147" customFormat="1" ht="15.75">
      <c r="A284" s="204" t="str">
        <f>A116</f>
        <v>NAVIOS DEVOTION 16E</v>
      </c>
      <c r="B284" s="204"/>
      <c r="C284" s="204" t="str">
        <f t="shared" si="78"/>
        <v>NS5/16E</v>
      </c>
      <c r="D284" s="204">
        <f t="shared" si="78"/>
        <v>45286</v>
      </c>
      <c r="E284" s="204">
        <f t="shared" si="78"/>
        <v>45286</v>
      </c>
      <c r="F284" s="204">
        <f t="shared" si="78"/>
        <v>45286</v>
      </c>
      <c r="G284" s="204">
        <f t="shared" si="78"/>
        <v>45288</v>
      </c>
      <c r="H284" s="205">
        <f>G284+3</f>
        <v>45291</v>
      </c>
      <c r="I284" s="144"/>
      <c r="J284" s="144"/>
      <c r="K284" s="144"/>
      <c r="L284" s="144"/>
    </row>
    <row r="285" spans="1:15" ht="15.75">
      <c r="A285" s="204" t="str">
        <f>A117</f>
        <v>ZIM MONACO 102E</v>
      </c>
      <c r="B285" s="204"/>
      <c r="C285" s="204" t="str">
        <f t="shared" si="78"/>
        <v>ZBN/102E</v>
      </c>
      <c r="D285" s="204">
        <f t="shared" si="78"/>
        <v>45294</v>
      </c>
      <c r="E285" s="204">
        <f t="shared" si="78"/>
        <v>45294</v>
      </c>
      <c r="F285" s="204">
        <f t="shared" si="78"/>
        <v>45294</v>
      </c>
      <c r="G285" s="204">
        <f t="shared" si="78"/>
        <v>45296</v>
      </c>
      <c r="H285" s="205">
        <f>G285+3</f>
        <v>45299</v>
      </c>
      <c r="M285" s="138"/>
      <c r="N285" s="138"/>
    </row>
    <row r="286" spans="1:15" ht="16.5" thickBot="1">
      <c r="A286" s="358" t="s">
        <v>183</v>
      </c>
      <c r="B286" s="359"/>
      <c r="C286" s="359"/>
      <c r="D286" s="359"/>
      <c r="E286" s="359"/>
      <c r="F286" s="359"/>
      <c r="G286" s="359"/>
      <c r="H286" s="360"/>
      <c r="M286" s="138"/>
      <c r="N286" s="138"/>
    </row>
    <row r="287" spans="1:15" ht="15.75" thickBot="1"/>
    <row r="288" spans="1:15" s="139" customFormat="1" ht="15.75">
      <c r="A288" s="365" t="s">
        <v>224</v>
      </c>
      <c r="B288" s="74" t="s">
        <v>225</v>
      </c>
      <c r="C288" s="74"/>
      <c r="D288" s="74"/>
      <c r="E288" s="74"/>
      <c r="F288" s="74"/>
      <c r="G288" s="74"/>
      <c r="H288" s="74"/>
      <c r="I288" s="74"/>
      <c r="J288" s="74"/>
      <c r="K288" s="74"/>
      <c r="L288" s="74"/>
      <c r="M288" s="75"/>
    </row>
    <row r="289" spans="1:14" ht="15.75">
      <c r="A289" s="366"/>
      <c r="B289" s="68" t="s">
        <v>200</v>
      </c>
      <c r="C289" s="65"/>
      <c r="D289" s="65"/>
      <c r="E289" s="65"/>
      <c r="F289" s="65"/>
      <c r="G289" s="65"/>
      <c r="H289" s="65"/>
      <c r="I289" s="65"/>
      <c r="J289" s="65"/>
      <c r="K289" s="65"/>
      <c r="L289" s="65"/>
      <c r="M289" s="110"/>
      <c r="N289" s="138"/>
    </row>
    <row r="290" spans="1:14" s="139" customFormat="1" ht="15.75">
      <c r="A290" s="366"/>
      <c r="B290" s="68" t="s">
        <v>128</v>
      </c>
      <c r="C290" s="68"/>
      <c r="D290" s="68"/>
      <c r="E290" s="68"/>
      <c r="F290" s="68"/>
      <c r="G290" s="68"/>
      <c r="H290" s="68"/>
      <c r="I290" s="68"/>
      <c r="J290" s="68"/>
      <c r="K290" s="68"/>
      <c r="L290" s="68"/>
      <c r="M290" s="111"/>
      <c r="N290" s="149"/>
    </row>
    <row r="291" spans="1:14" s="139" customFormat="1" ht="15.75">
      <c r="A291" s="275" t="s">
        <v>4</v>
      </c>
      <c r="B291" s="277" t="s">
        <v>5</v>
      </c>
      <c r="C291" s="279" t="s">
        <v>6</v>
      </c>
      <c r="D291" s="268" t="s">
        <v>7</v>
      </c>
      <c r="E291" s="296" t="s">
        <v>26</v>
      </c>
      <c r="F291" s="296" t="s">
        <v>86</v>
      </c>
      <c r="G291" s="21" t="s">
        <v>30</v>
      </c>
      <c r="H291" s="270" t="s">
        <v>87</v>
      </c>
      <c r="I291" s="314" t="s">
        <v>226</v>
      </c>
      <c r="J291" s="22" t="s">
        <v>13</v>
      </c>
      <c r="K291" s="22" t="s">
        <v>13</v>
      </c>
      <c r="L291" s="22" t="s">
        <v>13</v>
      </c>
      <c r="M291" s="114" t="s">
        <v>13</v>
      </c>
      <c r="N291" s="149"/>
    </row>
    <row r="292" spans="1:14" s="139" customFormat="1" ht="63">
      <c r="A292" s="275"/>
      <c r="B292" s="277"/>
      <c r="C292" s="279"/>
      <c r="D292" s="268"/>
      <c r="E292" s="296"/>
      <c r="F292" s="296"/>
      <c r="G292" s="20" t="s">
        <v>14</v>
      </c>
      <c r="H292" s="270"/>
      <c r="I292" s="314"/>
      <c r="J292" s="23" t="s">
        <v>229</v>
      </c>
      <c r="K292" s="23" t="s">
        <v>230</v>
      </c>
      <c r="L292" s="101" t="s">
        <v>231</v>
      </c>
      <c r="M292" s="116" t="s">
        <v>232</v>
      </c>
      <c r="N292" s="149"/>
    </row>
    <row r="293" spans="1:14" s="139" customFormat="1" ht="15.75">
      <c r="A293" s="112" t="s">
        <v>119</v>
      </c>
      <c r="B293" s="99"/>
      <c r="C293" s="73" t="s">
        <v>120</v>
      </c>
      <c r="D293" s="50">
        <f t="shared" ref="D293:D299" si="79">G293-2</f>
        <v>45259</v>
      </c>
      <c r="E293" s="50">
        <f t="shared" ref="E293:E299" si="80">G293-1</f>
        <v>45260</v>
      </c>
      <c r="F293" s="50">
        <f t="shared" ref="F293:F299" si="81">G293-2</f>
        <v>45259</v>
      </c>
      <c r="G293" s="50">
        <v>45261</v>
      </c>
      <c r="H293" s="18" t="s">
        <v>315</v>
      </c>
      <c r="I293" s="76">
        <f t="shared" ref="I293:I299" si="82">G293+7</f>
        <v>45268</v>
      </c>
      <c r="J293" s="69">
        <f t="shared" ref="J293:J299" si="83">I293+16</f>
        <v>45284</v>
      </c>
      <c r="K293" s="69">
        <f>I293+19</f>
        <v>45287</v>
      </c>
      <c r="L293" s="70">
        <f>I293+25</f>
        <v>45293</v>
      </c>
      <c r="M293" s="115">
        <f>I293+31</f>
        <v>45299</v>
      </c>
      <c r="N293" s="141"/>
    </row>
    <row r="294" spans="1:14" s="139" customFormat="1" ht="15.75">
      <c r="A294" s="112" t="s">
        <v>121</v>
      </c>
      <c r="B294" s="99"/>
      <c r="C294" s="73"/>
      <c r="D294" s="50">
        <f t="shared" si="79"/>
        <v>45266</v>
      </c>
      <c r="E294" s="50">
        <f t="shared" si="80"/>
        <v>45267</v>
      </c>
      <c r="F294" s="50">
        <f t="shared" si="81"/>
        <v>45266</v>
      </c>
      <c r="G294" s="50">
        <f>G293+7</f>
        <v>45268</v>
      </c>
      <c r="H294" s="213" t="s">
        <v>17</v>
      </c>
      <c r="I294" s="76">
        <f t="shared" si="82"/>
        <v>45275</v>
      </c>
      <c r="J294" s="69">
        <f t="shared" si="83"/>
        <v>45291</v>
      </c>
      <c r="K294" s="69">
        <v>45265</v>
      </c>
      <c r="L294" s="70">
        <v>45270</v>
      </c>
      <c r="M294" s="113">
        <v>45277</v>
      </c>
      <c r="N294" s="141"/>
    </row>
    <row r="295" spans="1:14" s="139" customFormat="1" ht="15.75">
      <c r="A295" s="112" t="s">
        <v>122</v>
      </c>
      <c r="B295" s="85"/>
      <c r="C295" s="73" t="s">
        <v>123</v>
      </c>
      <c r="D295" s="50">
        <f t="shared" si="79"/>
        <v>45273</v>
      </c>
      <c r="E295" s="50">
        <f t="shared" si="80"/>
        <v>45274</v>
      </c>
      <c r="F295" s="50">
        <f t="shared" si="81"/>
        <v>45273</v>
      </c>
      <c r="G295" s="50">
        <v>45275</v>
      </c>
      <c r="H295" s="18" t="s">
        <v>316</v>
      </c>
      <c r="I295" s="76">
        <f t="shared" si="82"/>
        <v>45282</v>
      </c>
      <c r="J295" s="69">
        <f t="shared" si="83"/>
        <v>45298</v>
      </c>
      <c r="K295" s="69">
        <f>I295+19</f>
        <v>45301</v>
      </c>
      <c r="L295" s="70">
        <f>I295+25</f>
        <v>45307</v>
      </c>
      <c r="M295" s="113">
        <f>I295+31</f>
        <v>45313</v>
      </c>
      <c r="N295" s="149"/>
    </row>
    <row r="296" spans="1:14" s="139" customFormat="1" ht="15.75">
      <c r="A296" s="112" t="s">
        <v>304</v>
      </c>
      <c r="B296" s="99"/>
      <c r="C296" s="73" t="s">
        <v>301</v>
      </c>
      <c r="D296" s="41">
        <f t="shared" si="79"/>
        <v>45280</v>
      </c>
      <c r="E296" s="41">
        <f t="shared" si="80"/>
        <v>45281</v>
      </c>
      <c r="F296" s="41">
        <f t="shared" si="81"/>
        <v>45280</v>
      </c>
      <c r="G296" s="50">
        <v>45282</v>
      </c>
      <c r="H296" s="18" t="s">
        <v>317</v>
      </c>
      <c r="I296" s="76">
        <f t="shared" si="82"/>
        <v>45289</v>
      </c>
      <c r="J296" s="69">
        <f t="shared" si="83"/>
        <v>45305</v>
      </c>
      <c r="K296" s="69">
        <f>I296+19</f>
        <v>45308</v>
      </c>
      <c r="L296" s="70">
        <f>I296+25</f>
        <v>45314</v>
      </c>
      <c r="M296" s="113">
        <f>I296+31</f>
        <v>45320</v>
      </c>
      <c r="N296" s="149"/>
    </row>
    <row r="297" spans="1:14" s="139" customFormat="1" ht="15.75">
      <c r="A297" s="112" t="s">
        <v>305</v>
      </c>
      <c r="B297" s="99"/>
      <c r="C297" s="73" t="s">
        <v>302</v>
      </c>
      <c r="D297" s="50">
        <f t="shared" si="79"/>
        <v>45287</v>
      </c>
      <c r="E297" s="50">
        <f t="shared" si="80"/>
        <v>45288</v>
      </c>
      <c r="F297" s="50">
        <f t="shared" si="81"/>
        <v>45287</v>
      </c>
      <c r="G297" s="50">
        <v>45289</v>
      </c>
      <c r="H297" s="18" t="s">
        <v>318</v>
      </c>
      <c r="I297" s="76">
        <f t="shared" si="82"/>
        <v>45296</v>
      </c>
      <c r="J297" s="69">
        <f t="shared" si="83"/>
        <v>45312</v>
      </c>
      <c r="K297" s="69">
        <f>I297+19</f>
        <v>45315</v>
      </c>
      <c r="L297" s="70">
        <f>I297+25</f>
        <v>45321</v>
      </c>
      <c r="M297" s="113">
        <f>I297+31</f>
        <v>45327</v>
      </c>
      <c r="N297" s="149"/>
    </row>
    <row r="298" spans="1:14" s="139" customFormat="1" ht="15.75">
      <c r="A298" s="112" t="s">
        <v>307</v>
      </c>
      <c r="B298" s="99"/>
      <c r="C298" s="73" t="s">
        <v>303</v>
      </c>
      <c r="D298" s="50">
        <f t="shared" si="79"/>
        <v>45294</v>
      </c>
      <c r="E298" s="50">
        <f t="shared" si="80"/>
        <v>45295</v>
      </c>
      <c r="F298" s="50">
        <f t="shared" si="81"/>
        <v>45294</v>
      </c>
      <c r="G298" s="50">
        <v>45296</v>
      </c>
      <c r="H298" s="18" t="s">
        <v>319</v>
      </c>
      <c r="I298" s="76">
        <f t="shared" si="82"/>
        <v>45303</v>
      </c>
      <c r="J298" s="69">
        <f t="shared" si="83"/>
        <v>45319</v>
      </c>
      <c r="K298" s="69">
        <f>I298+19</f>
        <v>45322</v>
      </c>
      <c r="L298" s="70">
        <f>I298+25</f>
        <v>45328</v>
      </c>
      <c r="M298" s="113">
        <f>I298+31</f>
        <v>45334</v>
      </c>
      <c r="N298" s="149"/>
    </row>
    <row r="299" spans="1:14" s="139" customFormat="1" ht="15.75">
      <c r="A299" s="112" t="s">
        <v>308</v>
      </c>
      <c r="B299" s="85"/>
      <c r="C299" s="73" t="s">
        <v>306</v>
      </c>
      <c r="D299" s="50">
        <f t="shared" si="79"/>
        <v>45301</v>
      </c>
      <c r="E299" s="50">
        <f t="shared" si="80"/>
        <v>45302</v>
      </c>
      <c r="F299" s="50">
        <f t="shared" si="81"/>
        <v>45301</v>
      </c>
      <c r="G299" s="50">
        <v>45303</v>
      </c>
      <c r="H299" s="18" t="s">
        <v>320</v>
      </c>
      <c r="I299" s="76">
        <f t="shared" si="82"/>
        <v>45310</v>
      </c>
      <c r="J299" s="69">
        <f t="shared" si="83"/>
        <v>45326</v>
      </c>
      <c r="K299" s="69">
        <f>I299+19</f>
        <v>45329</v>
      </c>
      <c r="L299" s="70">
        <f>I299+25</f>
        <v>45335</v>
      </c>
      <c r="M299" s="113">
        <f>I299+31</f>
        <v>45341</v>
      </c>
      <c r="N299" s="149"/>
    </row>
    <row r="300" spans="1:14" s="139" customFormat="1" ht="16.5" thickBot="1">
      <c r="A300" s="338" t="s">
        <v>124</v>
      </c>
      <c r="B300" s="338"/>
      <c r="C300" s="338"/>
      <c r="D300" s="338"/>
      <c r="E300" s="338"/>
      <c r="F300" s="338"/>
      <c r="G300" s="338"/>
      <c r="H300" s="338"/>
      <c r="I300" s="338"/>
      <c r="J300" s="338"/>
      <c r="K300" s="338"/>
      <c r="L300" s="338"/>
      <c r="M300" s="316"/>
      <c r="N300" s="149"/>
    </row>
    <row r="301" spans="1:14" ht="15.75" thickBot="1"/>
    <row r="302" spans="1:14" s="139" customFormat="1" ht="15.75">
      <c r="A302" s="365" t="s">
        <v>227</v>
      </c>
      <c r="B302" s="74" t="s">
        <v>228</v>
      </c>
      <c r="C302" s="74"/>
      <c r="D302" s="74"/>
      <c r="E302" s="74"/>
      <c r="F302" s="74"/>
      <c r="G302" s="74"/>
      <c r="H302" s="74"/>
      <c r="I302" s="74"/>
      <c r="J302" s="74"/>
      <c r="K302" s="74"/>
      <c r="L302" s="74"/>
      <c r="M302" s="75"/>
    </row>
    <row r="303" spans="1:14" ht="15.75">
      <c r="A303" s="366"/>
      <c r="B303" s="68" t="s">
        <v>200</v>
      </c>
      <c r="C303" s="65"/>
      <c r="D303" s="65"/>
      <c r="E303" s="65"/>
      <c r="F303" s="65"/>
      <c r="G303" s="65"/>
      <c r="H303" s="65"/>
      <c r="I303" s="65"/>
      <c r="J303" s="65"/>
      <c r="K303" s="65"/>
      <c r="L303" s="65"/>
      <c r="M303" s="110"/>
      <c r="N303" s="138"/>
    </row>
    <row r="304" spans="1:14" s="139" customFormat="1" ht="15.75">
      <c r="A304" s="366"/>
      <c r="B304" s="68" t="s">
        <v>128</v>
      </c>
      <c r="C304" s="68"/>
      <c r="D304" s="68"/>
      <c r="E304" s="68"/>
      <c r="F304" s="68"/>
      <c r="G304" s="68"/>
      <c r="H304" s="68"/>
      <c r="I304" s="68"/>
      <c r="J304" s="68"/>
      <c r="K304" s="68"/>
      <c r="L304" s="68"/>
      <c r="M304" s="111"/>
      <c r="N304" s="149"/>
    </row>
    <row r="305" spans="1:14" s="139" customFormat="1" ht="15.75">
      <c r="A305" s="275" t="s">
        <v>4</v>
      </c>
      <c r="B305" s="277" t="s">
        <v>5</v>
      </c>
      <c r="C305" s="279" t="s">
        <v>6</v>
      </c>
      <c r="D305" s="268" t="s">
        <v>7</v>
      </c>
      <c r="E305" s="296" t="s">
        <v>26</v>
      </c>
      <c r="F305" s="296" t="s">
        <v>86</v>
      </c>
      <c r="G305" s="21" t="s">
        <v>30</v>
      </c>
      <c r="H305" s="270" t="s">
        <v>87</v>
      </c>
      <c r="I305" s="314" t="s">
        <v>226</v>
      </c>
      <c r="J305" s="22" t="s">
        <v>13</v>
      </c>
      <c r="K305" s="22" t="s">
        <v>13</v>
      </c>
      <c r="L305" s="22" t="s">
        <v>13</v>
      </c>
      <c r="M305" s="114" t="s">
        <v>13</v>
      </c>
      <c r="N305" s="149"/>
    </row>
    <row r="306" spans="1:14" s="139" customFormat="1" ht="63">
      <c r="A306" s="275"/>
      <c r="B306" s="277"/>
      <c r="C306" s="279"/>
      <c r="D306" s="268"/>
      <c r="E306" s="296"/>
      <c r="F306" s="296"/>
      <c r="G306" s="20" t="s">
        <v>14</v>
      </c>
      <c r="H306" s="270"/>
      <c r="I306" s="314"/>
      <c r="J306" s="23" t="s">
        <v>233</v>
      </c>
      <c r="K306" s="23" t="s">
        <v>234</v>
      </c>
      <c r="L306" s="101" t="s">
        <v>235</v>
      </c>
      <c r="M306" s="116" t="s">
        <v>236</v>
      </c>
      <c r="N306" s="149"/>
    </row>
    <row r="307" spans="1:14" s="139" customFormat="1" ht="15.75">
      <c r="A307" s="112" t="s">
        <v>119</v>
      </c>
      <c r="B307" s="99"/>
      <c r="C307" s="73" t="s">
        <v>120</v>
      </c>
      <c r="D307" s="50">
        <f t="shared" ref="D307:D313" si="84">G307-2</f>
        <v>45259</v>
      </c>
      <c r="E307" s="50">
        <f t="shared" ref="E307:E313" si="85">G307-1</f>
        <v>45260</v>
      </c>
      <c r="F307" s="50">
        <f t="shared" ref="F307:F313" si="86">G307-2</f>
        <v>45259</v>
      </c>
      <c r="G307" s="50">
        <v>45261</v>
      </c>
      <c r="H307" s="18" t="s">
        <v>321</v>
      </c>
      <c r="I307" s="76">
        <f t="shared" ref="I307:I313" si="87">G307+7</f>
        <v>45268</v>
      </c>
      <c r="J307" s="69">
        <f t="shared" ref="J307:J313" si="88">I307+9</f>
        <v>45277</v>
      </c>
      <c r="K307" s="69">
        <f t="shared" ref="K307:K313" si="89">I307+17</f>
        <v>45285</v>
      </c>
      <c r="L307" s="70">
        <f t="shared" ref="L307:L313" si="90">I307+24</f>
        <v>45292</v>
      </c>
      <c r="M307" s="115">
        <f t="shared" ref="M307:M313" si="91">I307+26</f>
        <v>45294</v>
      </c>
      <c r="N307" s="141"/>
    </row>
    <row r="308" spans="1:14" s="139" customFormat="1" ht="15.75">
      <c r="A308" s="112" t="s">
        <v>121</v>
      </c>
      <c r="B308" s="99"/>
      <c r="C308" s="73"/>
      <c r="D308" s="50">
        <f t="shared" si="84"/>
        <v>45266</v>
      </c>
      <c r="E308" s="50">
        <f t="shared" si="85"/>
        <v>45267</v>
      </c>
      <c r="F308" s="50">
        <f t="shared" si="86"/>
        <v>45266</v>
      </c>
      <c r="G308" s="50">
        <f>G307+7</f>
        <v>45268</v>
      </c>
      <c r="H308" s="213" t="s">
        <v>17</v>
      </c>
      <c r="I308" s="76">
        <f t="shared" si="87"/>
        <v>45275</v>
      </c>
      <c r="J308" s="69">
        <f t="shared" si="88"/>
        <v>45284</v>
      </c>
      <c r="K308" s="69">
        <f t="shared" si="89"/>
        <v>45292</v>
      </c>
      <c r="L308" s="70">
        <f t="shared" si="90"/>
        <v>45299</v>
      </c>
      <c r="M308" s="113">
        <f t="shared" si="91"/>
        <v>45301</v>
      </c>
      <c r="N308" s="141"/>
    </row>
    <row r="309" spans="1:14" s="139" customFormat="1" ht="15.75">
      <c r="A309" s="112" t="s">
        <v>122</v>
      </c>
      <c r="B309" s="85"/>
      <c r="C309" s="73" t="s">
        <v>123</v>
      </c>
      <c r="D309" s="50">
        <f t="shared" si="84"/>
        <v>45273</v>
      </c>
      <c r="E309" s="50">
        <f t="shared" si="85"/>
        <v>45274</v>
      </c>
      <c r="F309" s="50">
        <f t="shared" si="86"/>
        <v>45273</v>
      </c>
      <c r="G309" s="50">
        <v>45275</v>
      </c>
      <c r="H309" s="18" t="s">
        <v>322</v>
      </c>
      <c r="I309" s="76">
        <f t="shared" si="87"/>
        <v>45282</v>
      </c>
      <c r="J309" s="69">
        <f t="shared" si="88"/>
        <v>45291</v>
      </c>
      <c r="K309" s="69">
        <f t="shared" si="89"/>
        <v>45299</v>
      </c>
      <c r="L309" s="70">
        <f t="shared" si="90"/>
        <v>45306</v>
      </c>
      <c r="M309" s="113">
        <f t="shared" si="91"/>
        <v>45308</v>
      </c>
      <c r="N309" s="149"/>
    </row>
    <row r="310" spans="1:14" s="139" customFormat="1" ht="15.75">
      <c r="A310" s="112" t="s">
        <v>304</v>
      </c>
      <c r="B310" s="99"/>
      <c r="C310" s="73" t="s">
        <v>301</v>
      </c>
      <c r="D310" s="41">
        <f t="shared" si="84"/>
        <v>45280</v>
      </c>
      <c r="E310" s="41">
        <f t="shared" si="85"/>
        <v>45281</v>
      </c>
      <c r="F310" s="41">
        <f t="shared" si="86"/>
        <v>45280</v>
      </c>
      <c r="G310" s="50">
        <v>45282</v>
      </c>
      <c r="H310" s="18" t="s">
        <v>323</v>
      </c>
      <c r="I310" s="76">
        <f t="shared" si="87"/>
        <v>45289</v>
      </c>
      <c r="J310" s="69">
        <f t="shared" si="88"/>
        <v>45298</v>
      </c>
      <c r="K310" s="69">
        <f t="shared" si="89"/>
        <v>45306</v>
      </c>
      <c r="L310" s="70">
        <f t="shared" si="90"/>
        <v>45313</v>
      </c>
      <c r="M310" s="113">
        <f t="shared" si="91"/>
        <v>45315</v>
      </c>
      <c r="N310" s="149"/>
    </row>
    <row r="311" spans="1:14" s="139" customFormat="1" ht="15.75">
      <c r="A311" s="112" t="s">
        <v>305</v>
      </c>
      <c r="B311" s="99"/>
      <c r="C311" s="73" t="s">
        <v>302</v>
      </c>
      <c r="D311" s="50">
        <f t="shared" si="84"/>
        <v>45287</v>
      </c>
      <c r="E311" s="50">
        <f t="shared" si="85"/>
        <v>45288</v>
      </c>
      <c r="F311" s="50">
        <f t="shared" si="86"/>
        <v>45287</v>
      </c>
      <c r="G311" s="50">
        <v>45289</v>
      </c>
      <c r="H311" s="18" t="s">
        <v>324</v>
      </c>
      <c r="I311" s="76">
        <f t="shared" si="87"/>
        <v>45296</v>
      </c>
      <c r="J311" s="69">
        <f t="shared" si="88"/>
        <v>45305</v>
      </c>
      <c r="K311" s="69">
        <f t="shared" si="89"/>
        <v>45313</v>
      </c>
      <c r="L311" s="70">
        <f t="shared" si="90"/>
        <v>45320</v>
      </c>
      <c r="M311" s="113">
        <f t="shared" si="91"/>
        <v>45322</v>
      </c>
      <c r="N311" s="149"/>
    </row>
    <row r="312" spans="1:14" s="139" customFormat="1" ht="15.75">
      <c r="A312" s="112" t="s">
        <v>307</v>
      </c>
      <c r="B312" s="99"/>
      <c r="C312" s="73" t="s">
        <v>303</v>
      </c>
      <c r="D312" s="50">
        <f t="shared" si="84"/>
        <v>45294</v>
      </c>
      <c r="E312" s="50">
        <f t="shared" si="85"/>
        <v>45295</v>
      </c>
      <c r="F312" s="50">
        <f t="shared" si="86"/>
        <v>45294</v>
      </c>
      <c r="G312" s="50">
        <v>45296</v>
      </c>
      <c r="H312" s="18" t="s">
        <v>325</v>
      </c>
      <c r="I312" s="76">
        <f t="shared" si="87"/>
        <v>45303</v>
      </c>
      <c r="J312" s="69">
        <f t="shared" si="88"/>
        <v>45312</v>
      </c>
      <c r="K312" s="69">
        <f t="shared" si="89"/>
        <v>45320</v>
      </c>
      <c r="L312" s="70">
        <f t="shared" si="90"/>
        <v>45327</v>
      </c>
      <c r="M312" s="113">
        <f t="shared" si="91"/>
        <v>45329</v>
      </c>
      <c r="N312" s="149"/>
    </row>
    <row r="313" spans="1:14" s="139" customFormat="1" ht="15.75">
      <c r="A313" s="112" t="s">
        <v>308</v>
      </c>
      <c r="B313" s="85"/>
      <c r="C313" s="73" t="s">
        <v>306</v>
      </c>
      <c r="D313" s="50">
        <f t="shared" si="84"/>
        <v>45301</v>
      </c>
      <c r="E313" s="50">
        <f t="shared" si="85"/>
        <v>45302</v>
      </c>
      <c r="F313" s="50">
        <f t="shared" si="86"/>
        <v>45301</v>
      </c>
      <c r="G313" s="50">
        <v>45303</v>
      </c>
      <c r="H313" s="18" t="s">
        <v>326</v>
      </c>
      <c r="I313" s="76">
        <f t="shared" si="87"/>
        <v>45310</v>
      </c>
      <c r="J313" s="69">
        <f t="shared" si="88"/>
        <v>45319</v>
      </c>
      <c r="K313" s="69">
        <f t="shared" si="89"/>
        <v>45327</v>
      </c>
      <c r="L313" s="70">
        <f t="shared" si="90"/>
        <v>45334</v>
      </c>
      <c r="M313" s="113">
        <f t="shared" si="91"/>
        <v>45336</v>
      </c>
      <c r="N313" s="149"/>
    </row>
    <row r="314" spans="1:14" s="139" customFormat="1" ht="16.5" thickBot="1">
      <c r="A314" s="338" t="s">
        <v>124</v>
      </c>
      <c r="B314" s="338"/>
      <c r="C314" s="338"/>
      <c r="D314" s="338"/>
      <c r="E314" s="338"/>
      <c r="F314" s="338"/>
      <c r="G314" s="338"/>
      <c r="H314" s="338"/>
      <c r="I314" s="338"/>
      <c r="J314" s="338"/>
      <c r="K314" s="338"/>
      <c r="L314" s="338"/>
      <c r="M314" s="316"/>
      <c r="N314" s="149"/>
    </row>
  </sheetData>
  <mergeCells count="250">
    <mergeCell ref="I305:I306"/>
    <mergeCell ref="A314:M314"/>
    <mergeCell ref="A43:H43"/>
    <mergeCell ref="A98:A100"/>
    <mergeCell ref="A101:A102"/>
    <mergeCell ref="B101:B102"/>
    <mergeCell ref="C101:C102"/>
    <mergeCell ref="D101:D102"/>
    <mergeCell ref="E101:E102"/>
    <mergeCell ref="F101:F102"/>
    <mergeCell ref="I291:I292"/>
    <mergeCell ref="A300:M300"/>
    <mergeCell ref="A302:A304"/>
    <mergeCell ref="A305:A306"/>
    <mergeCell ref="B305:B306"/>
    <mergeCell ref="C305:C306"/>
    <mergeCell ref="D305:D306"/>
    <mergeCell ref="E305:E306"/>
    <mergeCell ref="F305:F306"/>
    <mergeCell ref="H305:H306"/>
    <mergeCell ref="F279:F280"/>
    <mergeCell ref="A286:H286"/>
    <mergeCell ref="A288:A290"/>
    <mergeCell ref="B100:M100"/>
    <mergeCell ref="A291:A292"/>
    <mergeCell ref="B291:B292"/>
    <mergeCell ref="C291:C292"/>
    <mergeCell ref="D291:D292"/>
    <mergeCell ref="E291:E292"/>
    <mergeCell ref="F291:F292"/>
    <mergeCell ref="H291:H292"/>
    <mergeCell ref="F264:F265"/>
    <mergeCell ref="H264:H265"/>
    <mergeCell ref="A273:I273"/>
    <mergeCell ref="A274:I274"/>
    <mergeCell ref="A276:A278"/>
    <mergeCell ref="A279:A280"/>
    <mergeCell ref="B279:B280"/>
    <mergeCell ref="C279:C280"/>
    <mergeCell ref="D279:D280"/>
    <mergeCell ref="E279:E280"/>
    <mergeCell ref="A259:I259"/>
    <mergeCell ref="A261:A263"/>
    <mergeCell ref="B261:I261"/>
    <mergeCell ref="B262:I262"/>
    <mergeCell ref="B263:I263"/>
    <mergeCell ref="A264:A265"/>
    <mergeCell ref="B264:B265"/>
    <mergeCell ref="C264:C265"/>
    <mergeCell ref="D264:D265"/>
    <mergeCell ref="E264:E265"/>
    <mergeCell ref="A245:I245"/>
    <mergeCell ref="A247:A249"/>
    <mergeCell ref="A250:A251"/>
    <mergeCell ref="B250:B251"/>
    <mergeCell ref="C250:C251"/>
    <mergeCell ref="D250:D251"/>
    <mergeCell ref="E250:E251"/>
    <mergeCell ref="F250:F251"/>
    <mergeCell ref="H250:H251"/>
    <mergeCell ref="A231:L231"/>
    <mergeCell ref="A233:A235"/>
    <mergeCell ref="A236:A237"/>
    <mergeCell ref="B236:B237"/>
    <mergeCell ref="C236:C237"/>
    <mergeCell ref="D236:D237"/>
    <mergeCell ref="E236:E237"/>
    <mergeCell ref="F236:F237"/>
    <mergeCell ref="H236:I236"/>
    <mergeCell ref="A217:L217"/>
    <mergeCell ref="A219:A221"/>
    <mergeCell ref="B219:L219"/>
    <mergeCell ref="B220:L220"/>
    <mergeCell ref="B221:L221"/>
    <mergeCell ref="A222:A223"/>
    <mergeCell ref="B222:B223"/>
    <mergeCell ref="C222:C223"/>
    <mergeCell ref="D222:D223"/>
    <mergeCell ref="E222:E223"/>
    <mergeCell ref="F222:F223"/>
    <mergeCell ref="H222:H223"/>
    <mergeCell ref="A204:J204"/>
    <mergeCell ref="A206:A208"/>
    <mergeCell ref="A209:A210"/>
    <mergeCell ref="B209:B210"/>
    <mergeCell ref="C209:C210"/>
    <mergeCell ref="D209:D210"/>
    <mergeCell ref="E209:E210"/>
    <mergeCell ref="F209:F210"/>
    <mergeCell ref="H209:L209"/>
    <mergeCell ref="A190:I190"/>
    <mergeCell ref="A192:A194"/>
    <mergeCell ref="B192:J192"/>
    <mergeCell ref="B193:J193"/>
    <mergeCell ref="B194:J194"/>
    <mergeCell ref="A195:A196"/>
    <mergeCell ref="B195:B196"/>
    <mergeCell ref="C195:C196"/>
    <mergeCell ref="D195:D196"/>
    <mergeCell ref="E195:E196"/>
    <mergeCell ref="F195:F196"/>
    <mergeCell ref="A178:A180"/>
    <mergeCell ref="A181:A182"/>
    <mergeCell ref="B181:B182"/>
    <mergeCell ref="C181:C182"/>
    <mergeCell ref="D181:D182"/>
    <mergeCell ref="E181:E182"/>
    <mergeCell ref="F181:F182"/>
    <mergeCell ref="H181:H182"/>
    <mergeCell ref="A173:K173"/>
    <mergeCell ref="A174:K174"/>
    <mergeCell ref="A175:K175"/>
    <mergeCell ref="A159:I159"/>
    <mergeCell ref="A160:I160"/>
    <mergeCell ref="A161:I161"/>
    <mergeCell ref="A163:A165"/>
    <mergeCell ref="A166:A167"/>
    <mergeCell ref="B166:B167"/>
    <mergeCell ref="C166:C167"/>
    <mergeCell ref="D166:D167"/>
    <mergeCell ref="E166:E167"/>
    <mergeCell ref="F166:F167"/>
    <mergeCell ref="A153:A154"/>
    <mergeCell ref="B153:B154"/>
    <mergeCell ref="C153:C154"/>
    <mergeCell ref="D153:D154"/>
    <mergeCell ref="E153:E154"/>
    <mergeCell ref="F153:F154"/>
    <mergeCell ref="H138:H139"/>
    <mergeCell ref="I138:I139"/>
    <mergeCell ref="A147:N147"/>
    <mergeCell ref="A148:N148"/>
    <mergeCell ref="A150:A152"/>
    <mergeCell ref="B150:I150"/>
    <mergeCell ref="B151:I151"/>
    <mergeCell ref="B152:I152"/>
    <mergeCell ref="A138:A139"/>
    <mergeCell ref="B138:B139"/>
    <mergeCell ref="C138:C139"/>
    <mergeCell ref="D138:D139"/>
    <mergeCell ref="E138:E139"/>
    <mergeCell ref="F138:F139"/>
    <mergeCell ref="A135:A137"/>
    <mergeCell ref="F125:F126"/>
    <mergeCell ref="H125:H126"/>
    <mergeCell ref="I125:I126"/>
    <mergeCell ref="A133:N133"/>
    <mergeCell ref="H111:H112"/>
    <mergeCell ref="A118:L118"/>
    <mergeCell ref="A119:L119"/>
    <mergeCell ref="A120:L120"/>
    <mergeCell ref="A122:A124"/>
    <mergeCell ref="A125:A126"/>
    <mergeCell ref="B125:B126"/>
    <mergeCell ref="C125:C126"/>
    <mergeCell ref="D125:D126"/>
    <mergeCell ref="E125:E126"/>
    <mergeCell ref="A111:A112"/>
    <mergeCell ref="B111:B112"/>
    <mergeCell ref="C111:C112"/>
    <mergeCell ref="D111:D112"/>
    <mergeCell ref="E111:E112"/>
    <mergeCell ref="F111:F112"/>
    <mergeCell ref="A108:A110"/>
    <mergeCell ref="H88:H89"/>
    <mergeCell ref="A96:J96"/>
    <mergeCell ref="A88:A89"/>
    <mergeCell ref="B88:B89"/>
    <mergeCell ref="C88:C89"/>
    <mergeCell ref="D88:D89"/>
    <mergeCell ref="E88:E89"/>
    <mergeCell ref="F88:F89"/>
    <mergeCell ref="A105:M105"/>
    <mergeCell ref="B99:M99"/>
    <mergeCell ref="B98:M98"/>
    <mergeCell ref="H101:H102"/>
    <mergeCell ref="I101:I102"/>
    <mergeCell ref="J101:J102"/>
    <mergeCell ref="K101:K102"/>
    <mergeCell ref="M101:M102"/>
    <mergeCell ref="L101:L102"/>
    <mergeCell ref="F75:F76"/>
    <mergeCell ref="H75:H76"/>
    <mergeCell ref="I75:I76"/>
    <mergeCell ref="J75:J76"/>
    <mergeCell ref="A83:J83"/>
    <mergeCell ref="A85:A87"/>
    <mergeCell ref="A72:A74"/>
    <mergeCell ref="A75:A76"/>
    <mergeCell ref="B75:B76"/>
    <mergeCell ref="C75:C76"/>
    <mergeCell ref="D75:D76"/>
    <mergeCell ref="E75:E76"/>
    <mergeCell ref="H62:H63"/>
    <mergeCell ref="I62:I63"/>
    <mergeCell ref="J62:J63"/>
    <mergeCell ref="K62:K63"/>
    <mergeCell ref="L62:L63"/>
    <mergeCell ref="A70:L70"/>
    <mergeCell ref="I49:I50"/>
    <mergeCell ref="J49:J50"/>
    <mergeCell ref="A57:J57"/>
    <mergeCell ref="A59:A61"/>
    <mergeCell ref="A62:A63"/>
    <mergeCell ref="B62:B63"/>
    <mergeCell ref="C62:C63"/>
    <mergeCell ref="D62:D63"/>
    <mergeCell ref="E62:E63"/>
    <mergeCell ref="F62:F63"/>
    <mergeCell ref="A42:H42"/>
    <mergeCell ref="A44:H44"/>
    <mergeCell ref="A46:A48"/>
    <mergeCell ref="A49:A50"/>
    <mergeCell ref="B49:B50"/>
    <mergeCell ref="C49:C50"/>
    <mergeCell ref="D49:D50"/>
    <mergeCell ref="E49:E50"/>
    <mergeCell ref="F49:F50"/>
    <mergeCell ref="H49:H50"/>
    <mergeCell ref="A30:L30"/>
    <mergeCell ref="A31:L31"/>
    <mergeCell ref="A33:A35"/>
    <mergeCell ref="A36:A37"/>
    <mergeCell ref="B36:B37"/>
    <mergeCell ref="C36:C37"/>
    <mergeCell ref="D36:D37"/>
    <mergeCell ref="E36:E37"/>
    <mergeCell ref="F36:F37"/>
    <mergeCell ref="A16:J16"/>
    <mergeCell ref="A17:J17"/>
    <mergeCell ref="A19:A21"/>
    <mergeCell ref="A22:A23"/>
    <mergeCell ref="B22:B23"/>
    <mergeCell ref="C22:C23"/>
    <mergeCell ref="D22:D23"/>
    <mergeCell ref="E22:E23"/>
    <mergeCell ref="F22:F23"/>
    <mergeCell ref="H22:H23"/>
    <mergeCell ref="F4:F5"/>
    <mergeCell ref="H4:H5"/>
    <mergeCell ref="A12:J12"/>
    <mergeCell ref="A13:J13"/>
    <mergeCell ref="A14:J14"/>
    <mergeCell ref="A15:J15"/>
    <mergeCell ref="A1:A3"/>
    <mergeCell ref="A4:A5"/>
    <mergeCell ref="B4:B5"/>
    <mergeCell ref="C4:C5"/>
    <mergeCell ref="D4:D5"/>
    <mergeCell ref="E4:E5"/>
  </mergeCells>
  <hyperlinks>
    <hyperlink ref="K83:S83" r:id="rId1" display="业务  Joy：TEL:0592-2687213          EMAIL:ye.joy@cn.zim.com"/>
    <hyperlink ref="K70:S70" r:id="rId2" display="业务  Joy：TEL:0592-2687213          EMAIL:ye.joy@cn.zim.com"/>
    <hyperlink ref="J248:N248" r:id="rId3" display="业务  黄先生　TEL:2687217 MOBILE:13906028606     EMAIL:  huang.byron@cn.zim.com"/>
    <hyperlink ref="K271:R271" r:id="rId4" display="业务  黄先生　TEL:2687217 MOBILE:13906028606     EMAIL:  huang.byron@cn.zim.com"/>
    <hyperlink ref="K57:S57" r:id="rId5" display="业务  Joy：TEL:0592-2687213          EMAIL:ye.joy@cn.zim.com"/>
    <hyperlink ref="J233:O233" r:id="rId6" display="业务  黄先生　TEL:2687217 MOBILE:13906028606     EMAIL:  huang.byron@cn.zim.com"/>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82d0f04-9721-480e-a029-a91b4391d668" xsi:nil="true"/>
    <lcf76f155ced4ddcb4097134ff3c332f xmlns="b1f73714-b184-45b6-91f3-42294b9089fd">
      <Terms xmlns="http://schemas.microsoft.com/office/infopath/2007/PartnerControls"/>
    </lcf76f155ced4ddcb4097134ff3c332f>
    <SharedWithUsers xmlns="482d0f04-9721-480e-a029-a91b4391d668">
      <UserInfo>
        <DisplayName>Huang Ivy</DisplayName>
        <AccountId>32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64C203E08925545B5707B30A9C6865C" ma:contentTypeVersion="17" ma:contentTypeDescription="Create a new document." ma:contentTypeScope="" ma:versionID="69a5de6a340718eeaf2866252c8d6ac7">
  <xsd:schema xmlns:xsd="http://www.w3.org/2001/XMLSchema" xmlns:xs="http://www.w3.org/2001/XMLSchema" xmlns:p="http://schemas.microsoft.com/office/2006/metadata/properties" xmlns:ns2="482d0f04-9721-480e-a029-a91b4391d668" xmlns:ns3="b1f73714-b184-45b6-91f3-42294b9089fd" targetNamespace="http://schemas.microsoft.com/office/2006/metadata/properties" ma:root="true" ma:fieldsID="9ccf23006135c9067a194e28df445c9b" ns2:_="" ns3:_="">
    <xsd:import namespace="482d0f04-9721-480e-a029-a91b4391d668"/>
    <xsd:import namespace="b1f73714-b184-45b6-91f3-42294b9089f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d0f04-9721-480e-a029-a91b4391d66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e62e44-48b4-4cc1-a880-ff3312d27cb8}" ma:internalName="TaxCatchAll" ma:showField="CatchAllData" ma:web="482d0f04-9721-480e-a029-a91b4391d6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f73714-b184-45b6-91f3-42294b9089f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0278df-49fc-4173-a563-d71969f45818"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02FDF9-C04A-43CA-91D4-785258CE2775}">
  <ds:schemaRefs>
    <ds:schemaRef ds:uri="http://www.w3.org/XML/1998/namespace"/>
    <ds:schemaRef ds:uri="http://schemas.microsoft.com/office/infopath/2007/PartnerControls"/>
    <ds:schemaRef ds:uri="b1f73714-b184-45b6-91f3-42294b9089fd"/>
    <ds:schemaRef ds:uri="http://purl.org/dc/dcmitype/"/>
    <ds:schemaRef ds:uri="http://purl.org/dc/elements/1.1/"/>
    <ds:schemaRef ds:uri="http://schemas.microsoft.com/office/2006/documentManagement/types"/>
    <ds:schemaRef ds:uri="http://schemas.openxmlformats.org/package/2006/metadata/core-properties"/>
    <ds:schemaRef ds:uri="482d0f04-9721-480e-a029-a91b4391d668"/>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8C4EF5B3-74B8-4BA1-AC3A-7A2B05A9D2D6}">
  <ds:schemaRefs>
    <ds:schemaRef ds:uri="http://schemas.microsoft.com/sharepoint/v3/contenttype/forms"/>
  </ds:schemaRefs>
</ds:datastoreItem>
</file>

<file path=customXml/itemProps3.xml><?xml version="1.0" encoding="utf-8"?>
<ds:datastoreItem xmlns:ds="http://schemas.openxmlformats.org/officeDocument/2006/customXml" ds:itemID="{D47CCFBA-06B2-4193-8DC1-2486CE691B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2d0f04-9721-480e-a029-a91b4391d668"/>
    <ds:schemaRef ds:uri="b1f73714-b184-45b6-91f3-42294b9089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FUZ-XIA</vt:lpstr>
      <vt:lpstr>DEC</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2015-06-05T18:17:20Z</dcterms:created>
  <dcterms:modified xsi:type="dcterms:W3CDTF">2023-11-15T07:05:52Z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0x010100364C203E08925545B5707B30A9C6865C</vt:lpwstr>
  </property>
  <property fmtid="{D5CDD505-2E9C-101B-9397-08002B2CF9AE}" pid="3" name="MediaServiceImageTags">
    <vt:lpwstr/>
  </property>
</Properties>
</file>