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ThisWorkbook"/>
  <bookViews>
    <workbookView xWindow="-120" yWindow="-120" windowWidth="28920" windowHeight="15840"/>
  </bookViews>
  <sheets>
    <sheet name="FUZ-XIA" sheetId="48" r:id="rId1"/>
    <sheet name="FEB" sheetId="47" r:id="rId2"/>
    <sheet name="V CODE" sheetId="5" state="hidden" r:id="rId3"/>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48" l="1"/>
  <c r="E8" i="48" s="1"/>
  <c r="E10" i="48" s="1"/>
  <c r="E5" i="48"/>
  <c r="E7" i="48" s="1"/>
  <c r="E9" i="48" s="1"/>
  <c r="E11" i="48" s="1"/>
  <c r="L57" i="47" l="1"/>
  <c r="K57" i="47"/>
  <c r="J57" i="47"/>
  <c r="F249" i="47" l="1"/>
  <c r="E249" i="47"/>
  <c r="D249" i="47"/>
  <c r="F248" i="47"/>
  <c r="E248" i="47"/>
  <c r="D248" i="47"/>
  <c r="F247" i="47"/>
  <c r="E247" i="47"/>
  <c r="D247" i="47"/>
  <c r="F246" i="47"/>
  <c r="E246" i="47"/>
  <c r="D246" i="47"/>
  <c r="F245" i="47"/>
  <c r="E245" i="47"/>
  <c r="D245" i="47"/>
  <c r="F244" i="47"/>
  <c r="E244" i="47"/>
  <c r="D244" i="47"/>
  <c r="F288" i="47"/>
  <c r="E288" i="47"/>
  <c r="D288" i="47"/>
  <c r="F287" i="47"/>
  <c r="E287" i="47"/>
  <c r="D287" i="47"/>
  <c r="F286" i="47"/>
  <c r="E286" i="47"/>
  <c r="D286" i="47"/>
  <c r="F285" i="47"/>
  <c r="E285" i="47"/>
  <c r="D285" i="47"/>
  <c r="F284" i="47"/>
  <c r="E284" i="47"/>
  <c r="D284" i="47"/>
  <c r="F283" i="47"/>
  <c r="E283" i="47"/>
  <c r="D283" i="47"/>
  <c r="F275" i="47"/>
  <c r="E275" i="47"/>
  <c r="D275" i="47"/>
  <c r="F274" i="47"/>
  <c r="E274" i="47"/>
  <c r="D274" i="47"/>
  <c r="F273" i="47"/>
  <c r="E273" i="47"/>
  <c r="D273" i="47"/>
  <c r="F272" i="47"/>
  <c r="E272" i="47"/>
  <c r="D272" i="47"/>
  <c r="F271" i="47"/>
  <c r="E271" i="47"/>
  <c r="D271" i="47"/>
  <c r="F270" i="47"/>
  <c r="E270" i="47"/>
  <c r="D270" i="47"/>
  <c r="F339" i="47"/>
  <c r="E339" i="47"/>
  <c r="D339" i="47"/>
  <c r="G338" i="47"/>
  <c r="F338" i="47" s="1"/>
  <c r="F337" i="47"/>
  <c r="E337" i="47"/>
  <c r="D337" i="47"/>
  <c r="G336" i="47"/>
  <c r="F336" i="47" s="1"/>
  <c r="F335" i="47"/>
  <c r="E335" i="47"/>
  <c r="D335" i="47"/>
  <c r="F334" i="47"/>
  <c r="E334" i="47"/>
  <c r="D334" i="47"/>
  <c r="F326" i="47"/>
  <c r="E326" i="47"/>
  <c r="D326" i="47"/>
  <c r="G325" i="47"/>
  <c r="F325" i="47" s="1"/>
  <c r="F324" i="47"/>
  <c r="E324" i="47"/>
  <c r="D324" i="47"/>
  <c r="G323" i="47"/>
  <c r="E323" i="47" s="1"/>
  <c r="D323" i="47"/>
  <c r="F322" i="47"/>
  <c r="E322" i="47"/>
  <c r="D322" i="47"/>
  <c r="F321" i="47"/>
  <c r="E321" i="47"/>
  <c r="D321" i="47"/>
  <c r="F313" i="47"/>
  <c r="E313" i="47"/>
  <c r="D313" i="47"/>
  <c r="G312" i="47"/>
  <c r="E312" i="47" s="1"/>
  <c r="F312" i="47"/>
  <c r="F311" i="47"/>
  <c r="E311" i="47"/>
  <c r="D311" i="47"/>
  <c r="G310" i="47"/>
  <c r="D310" i="47" s="1"/>
  <c r="F309" i="47"/>
  <c r="E309" i="47"/>
  <c r="D309" i="47"/>
  <c r="F308" i="47"/>
  <c r="E308" i="47"/>
  <c r="D308" i="47"/>
  <c r="F210" i="47"/>
  <c r="E210" i="47"/>
  <c r="D210" i="47"/>
  <c r="G209" i="47"/>
  <c r="E209" i="47" s="1"/>
  <c r="F209" i="47"/>
  <c r="D209" i="47"/>
  <c r="F208" i="47"/>
  <c r="E208" i="47"/>
  <c r="D208" i="47"/>
  <c r="G207" i="47"/>
  <c r="F207" i="47" s="1"/>
  <c r="F206" i="47"/>
  <c r="E206" i="47"/>
  <c r="D206" i="47"/>
  <c r="F205" i="47"/>
  <c r="E205" i="47"/>
  <c r="D205" i="47"/>
  <c r="A59" i="47"/>
  <c r="B59" i="47"/>
  <c r="A60" i="47"/>
  <c r="B60" i="47"/>
  <c r="A61" i="47"/>
  <c r="B61" i="47"/>
  <c r="A62" i="47"/>
  <c r="B62" i="47"/>
  <c r="A63" i="47"/>
  <c r="B63" i="47"/>
  <c r="B58" i="47"/>
  <c r="C59" i="47"/>
  <c r="C60" i="47"/>
  <c r="C61" i="47"/>
  <c r="C62" i="47"/>
  <c r="C63" i="47"/>
  <c r="C58" i="47"/>
  <c r="D58" i="47"/>
  <c r="E58" i="47"/>
  <c r="F58" i="47"/>
  <c r="G59" i="47"/>
  <c r="G60" i="47"/>
  <c r="G61" i="47"/>
  <c r="G62" i="47"/>
  <c r="G63" i="47"/>
  <c r="G58" i="47"/>
  <c r="A58" i="47"/>
  <c r="J62" i="47"/>
  <c r="K62" i="47" s="1"/>
  <c r="I63" i="47"/>
  <c r="J63" i="47" s="1"/>
  <c r="K63" i="47" s="1"/>
  <c r="J60" i="47"/>
  <c r="K60" i="47" s="1"/>
  <c r="L60" i="47"/>
  <c r="J61" i="47"/>
  <c r="K61" i="47" s="1"/>
  <c r="L61" i="47"/>
  <c r="I126" i="47"/>
  <c r="I127" i="47" s="1"/>
  <c r="I128" i="47" s="1"/>
  <c r="C124" i="47"/>
  <c r="C125" i="47"/>
  <c r="G124" i="47"/>
  <c r="F124" i="47" s="1"/>
  <c r="G125" i="47"/>
  <c r="J125" i="47" s="1"/>
  <c r="G126" i="47"/>
  <c r="J126" i="47" s="1"/>
  <c r="A124" i="47"/>
  <c r="A125" i="47"/>
  <c r="A126" i="47"/>
  <c r="G89" i="47"/>
  <c r="D89" i="47" s="1"/>
  <c r="G101" i="47"/>
  <c r="H101" i="47" s="1"/>
  <c r="D97" i="47"/>
  <c r="E97" i="47"/>
  <c r="F97" i="47"/>
  <c r="D98" i="47"/>
  <c r="E98" i="47"/>
  <c r="F98" i="47"/>
  <c r="D99" i="47"/>
  <c r="E99" i="47"/>
  <c r="F99" i="47"/>
  <c r="D84" i="47"/>
  <c r="E84" i="47"/>
  <c r="F84" i="47"/>
  <c r="D85" i="47"/>
  <c r="E85" i="47"/>
  <c r="F85" i="47"/>
  <c r="G86" i="47"/>
  <c r="H86" i="47" s="1"/>
  <c r="J58" i="47"/>
  <c r="K58" i="47" s="1"/>
  <c r="L58" i="47"/>
  <c r="J59" i="47"/>
  <c r="K59" i="47" s="1"/>
  <c r="L59" i="47"/>
  <c r="D72" i="47"/>
  <c r="E72" i="47"/>
  <c r="F72" i="47"/>
  <c r="H72" i="47"/>
  <c r="I72" i="47" s="1"/>
  <c r="J72" i="47" s="1"/>
  <c r="K72" i="47" s="1"/>
  <c r="L72" i="47" s="1"/>
  <c r="M72" i="47" s="1"/>
  <c r="D73" i="47"/>
  <c r="E73" i="47"/>
  <c r="F73" i="47"/>
  <c r="H73" i="47"/>
  <c r="I73" i="47" s="1"/>
  <c r="J73" i="47" s="1"/>
  <c r="K73" i="47" s="1"/>
  <c r="L73" i="47" s="1"/>
  <c r="M73" i="47" s="1"/>
  <c r="D74" i="47"/>
  <c r="E74" i="47"/>
  <c r="F74" i="47"/>
  <c r="H74" i="47"/>
  <c r="I74" i="47" s="1"/>
  <c r="J74" i="47" s="1"/>
  <c r="K74" i="47" s="1"/>
  <c r="L74" i="47" s="1"/>
  <c r="M74" i="47" s="1"/>
  <c r="D75" i="47"/>
  <c r="E75" i="47"/>
  <c r="F75" i="47"/>
  <c r="H75" i="47"/>
  <c r="I75" i="47" s="1"/>
  <c r="J75" i="47" s="1"/>
  <c r="K75" i="47" s="1"/>
  <c r="L75" i="47" s="1"/>
  <c r="M75" i="47" s="1"/>
  <c r="H298" i="47"/>
  <c r="H299" i="47"/>
  <c r="H300" i="47"/>
  <c r="H297" i="47"/>
  <c r="F300" i="47"/>
  <c r="E300" i="47"/>
  <c r="D300" i="47"/>
  <c r="F299" i="47"/>
  <c r="E299" i="47"/>
  <c r="D299" i="47"/>
  <c r="F298" i="47"/>
  <c r="E298" i="47"/>
  <c r="D298" i="47"/>
  <c r="F297" i="47"/>
  <c r="E297" i="47"/>
  <c r="D297" i="47"/>
  <c r="I167" i="47"/>
  <c r="J163" i="47"/>
  <c r="K163" i="47" s="1"/>
  <c r="L163" i="47" s="1"/>
  <c r="M163" i="47" s="1"/>
  <c r="N163" i="47" s="1"/>
  <c r="F167" i="47"/>
  <c r="E167" i="47"/>
  <c r="D167" i="47"/>
  <c r="F166" i="47"/>
  <c r="E166" i="47"/>
  <c r="D166" i="47"/>
  <c r="F165" i="47"/>
  <c r="E165" i="47"/>
  <c r="D165" i="47"/>
  <c r="F164" i="47"/>
  <c r="E164" i="47"/>
  <c r="D164" i="47"/>
  <c r="F163" i="47"/>
  <c r="E163" i="47"/>
  <c r="D163" i="47"/>
  <c r="D138" i="47"/>
  <c r="E138" i="47"/>
  <c r="F138" i="47"/>
  <c r="D139" i="47"/>
  <c r="E139" i="47"/>
  <c r="F139" i="47"/>
  <c r="D140" i="47"/>
  <c r="E140" i="47"/>
  <c r="F140" i="47"/>
  <c r="J136" i="47"/>
  <c r="K136" i="47" s="1"/>
  <c r="L136" i="47" s="1"/>
  <c r="M136" i="47" s="1"/>
  <c r="F136" i="47"/>
  <c r="E136" i="47"/>
  <c r="D136" i="47"/>
  <c r="J152" i="47"/>
  <c r="K152" i="47" s="1"/>
  <c r="L152" i="47" s="1"/>
  <c r="M152" i="47" s="1"/>
  <c r="N152" i="47" s="1"/>
  <c r="F155" i="47"/>
  <c r="E155" i="47"/>
  <c r="D155" i="47"/>
  <c r="G154" i="47"/>
  <c r="F154" i="47" s="1"/>
  <c r="F153" i="47"/>
  <c r="E153" i="47"/>
  <c r="D153" i="47"/>
  <c r="G152" i="47"/>
  <c r="F152" i="47" s="1"/>
  <c r="F151" i="47"/>
  <c r="E151" i="47"/>
  <c r="D151" i="47"/>
  <c r="F150" i="47"/>
  <c r="E150" i="47"/>
  <c r="D150" i="47"/>
  <c r="D112" i="47"/>
  <c r="D9" i="47" s="1"/>
  <c r="H111" i="47"/>
  <c r="I111" i="47" s="1"/>
  <c r="J111" i="47" s="1"/>
  <c r="D25" i="47"/>
  <c r="E25" i="47"/>
  <c r="F25" i="47"/>
  <c r="G26" i="47"/>
  <c r="D26" i="47" s="1"/>
  <c r="J193" i="47"/>
  <c r="I193" i="47"/>
  <c r="H193" i="47"/>
  <c r="K193" i="47" s="1"/>
  <c r="E193" i="47"/>
  <c r="D193" i="47"/>
  <c r="F193" i="47" s="1"/>
  <c r="J338" i="47"/>
  <c r="D257" i="47"/>
  <c r="E257" i="47"/>
  <c r="F257" i="47"/>
  <c r="D258" i="47"/>
  <c r="E258" i="47"/>
  <c r="F258" i="47"/>
  <c r="D259" i="47"/>
  <c r="E259" i="47"/>
  <c r="F259" i="47"/>
  <c r="D260" i="47"/>
  <c r="E260" i="47"/>
  <c r="F260" i="47"/>
  <c r="D261" i="47"/>
  <c r="E261" i="47"/>
  <c r="F261" i="47"/>
  <c r="D262" i="47"/>
  <c r="E262" i="47"/>
  <c r="F262" i="47"/>
  <c r="D231" i="47"/>
  <c r="E231" i="47"/>
  <c r="F231" i="47"/>
  <c r="D232" i="47"/>
  <c r="E232" i="47" s="1"/>
  <c r="F232" i="47"/>
  <c r="D233" i="47"/>
  <c r="E233" i="47" s="1"/>
  <c r="F233" i="47"/>
  <c r="D234" i="47"/>
  <c r="E234" i="47"/>
  <c r="F234" i="47"/>
  <c r="D218" i="47"/>
  <c r="E218" i="47"/>
  <c r="F218" i="47"/>
  <c r="D219" i="47"/>
  <c r="E219" i="47"/>
  <c r="F219" i="47"/>
  <c r="G220" i="47"/>
  <c r="F220" i="47" s="1"/>
  <c r="D221" i="47"/>
  <c r="E221" i="47"/>
  <c r="F221" i="47"/>
  <c r="G222" i="47"/>
  <c r="E222" i="47" s="1"/>
  <c r="D223" i="47"/>
  <c r="E223" i="47"/>
  <c r="F223" i="47"/>
  <c r="H210" i="47"/>
  <c r="J164" i="47"/>
  <c r="K164" i="47" s="1"/>
  <c r="L164" i="47" s="1"/>
  <c r="M164" i="47" s="1"/>
  <c r="N164" i="47" s="1"/>
  <c r="J165" i="47"/>
  <c r="K165" i="47" s="1"/>
  <c r="L165" i="47" s="1"/>
  <c r="M165" i="47" s="1"/>
  <c r="N165" i="47" s="1"/>
  <c r="J166" i="47"/>
  <c r="K166" i="47" s="1"/>
  <c r="L166" i="47" s="1"/>
  <c r="M166" i="47" s="1"/>
  <c r="N166" i="47" s="1"/>
  <c r="D177" i="47"/>
  <c r="E177" i="47"/>
  <c r="F177" i="47"/>
  <c r="H177" i="47"/>
  <c r="I177" i="47"/>
  <c r="D178" i="47"/>
  <c r="E178" i="47"/>
  <c r="F178" i="47"/>
  <c r="H178" i="47"/>
  <c r="I178" i="47"/>
  <c r="D179" i="47"/>
  <c r="E179" i="47"/>
  <c r="F179" i="47"/>
  <c r="H179" i="47"/>
  <c r="I179" i="47"/>
  <c r="D180" i="47"/>
  <c r="E180" i="47"/>
  <c r="F180" i="47"/>
  <c r="H180" i="47"/>
  <c r="I180" i="47"/>
  <c r="D190" i="47"/>
  <c r="F190" i="47" s="1"/>
  <c r="E190" i="47"/>
  <c r="H190" i="47"/>
  <c r="K190" i="47" s="1"/>
  <c r="I190" i="47"/>
  <c r="J190" i="47"/>
  <c r="D191" i="47"/>
  <c r="F191" i="47" s="1"/>
  <c r="E191" i="47"/>
  <c r="H191" i="47"/>
  <c r="K191" i="47" s="1"/>
  <c r="I191" i="47"/>
  <c r="J191" i="47"/>
  <c r="D192" i="47"/>
  <c r="F192" i="47" s="1"/>
  <c r="E192" i="47"/>
  <c r="H192" i="47"/>
  <c r="K192" i="47" s="1"/>
  <c r="I192" i="47"/>
  <c r="J192" i="47"/>
  <c r="D194" i="47"/>
  <c r="F194" i="47" s="1"/>
  <c r="E194" i="47"/>
  <c r="H194" i="47"/>
  <c r="K194" i="47" s="1"/>
  <c r="I194" i="47"/>
  <c r="J194" i="47"/>
  <c r="H205" i="47"/>
  <c r="I205" i="47"/>
  <c r="H206" i="47"/>
  <c r="I206" i="47"/>
  <c r="H208" i="47"/>
  <c r="I208" i="47"/>
  <c r="H218" i="47"/>
  <c r="I218" i="47"/>
  <c r="J218" i="47"/>
  <c r="H219" i="47"/>
  <c r="I219" i="47"/>
  <c r="J219" i="47"/>
  <c r="H221" i="47"/>
  <c r="I221" i="47"/>
  <c r="J221" i="47"/>
  <c r="H223" i="47"/>
  <c r="H231" i="47"/>
  <c r="I231" i="47"/>
  <c r="J231" i="47"/>
  <c r="K231" i="47"/>
  <c r="L231" i="47"/>
  <c r="H232" i="47"/>
  <c r="I232" i="47"/>
  <c r="J232" i="47"/>
  <c r="K232" i="47"/>
  <c r="L232" i="47"/>
  <c r="H233" i="47"/>
  <c r="I233" i="47"/>
  <c r="J233" i="47"/>
  <c r="K233" i="47"/>
  <c r="L233" i="47"/>
  <c r="H234" i="47"/>
  <c r="I234" i="47"/>
  <c r="J234" i="47"/>
  <c r="K234" i="47"/>
  <c r="L234" i="47"/>
  <c r="I244" i="47"/>
  <c r="J244" i="47"/>
  <c r="K244" i="47"/>
  <c r="L244" i="47"/>
  <c r="I245" i="47"/>
  <c r="J245" i="47"/>
  <c r="K245" i="47"/>
  <c r="L245" i="47"/>
  <c r="I246" i="47"/>
  <c r="J246" i="47"/>
  <c r="K246" i="47"/>
  <c r="L246" i="47"/>
  <c r="I247" i="47"/>
  <c r="J247" i="47"/>
  <c r="K247" i="47"/>
  <c r="L247" i="47"/>
  <c r="I248" i="47"/>
  <c r="J248" i="47"/>
  <c r="K248" i="47"/>
  <c r="L248" i="47"/>
  <c r="I249" i="47"/>
  <c r="J249" i="47"/>
  <c r="K249" i="47"/>
  <c r="L249" i="47"/>
  <c r="H257" i="47"/>
  <c r="I257" i="47" s="1"/>
  <c r="H258" i="47"/>
  <c r="I258" i="47" s="1"/>
  <c r="H259" i="47"/>
  <c r="I259" i="47" s="1"/>
  <c r="H260" i="47"/>
  <c r="I260" i="47" s="1"/>
  <c r="H261" i="47"/>
  <c r="I261" i="47" s="1"/>
  <c r="H262" i="47"/>
  <c r="I262" i="47" s="1"/>
  <c r="I270" i="47"/>
  <c r="I271" i="47"/>
  <c r="I272" i="47"/>
  <c r="I273" i="47"/>
  <c r="I274" i="47"/>
  <c r="I275" i="47"/>
  <c r="I283" i="47"/>
  <c r="I284" i="47"/>
  <c r="I285" i="47"/>
  <c r="I286" i="47"/>
  <c r="I287" i="47"/>
  <c r="I308" i="47"/>
  <c r="J308" i="47" s="1"/>
  <c r="I309" i="47"/>
  <c r="J309" i="47" s="1"/>
  <c r="I311" i="47"/>
  <c r="J311" i="47" s="1"/>
  <c r="I313" i="47"/>
  <c r="J313" i="47" s="1"/>
  <c r="I321" i="47"/>
  <c r="J321" i="47" s="1"/>
  <c r="I322" i="47"/>
  <c r="J322" i="47" s="1"/>
  <c r="I324" i="47"/>
  <c r="M324" i="47" s="1"/>
  <c r="I326" i="47"/>
  <c r="J326" i="47" s="1"/>
  <c r="J334" i="47"/>
  <c r="K334" i="47"/>
  <c r="L334" i="47"/>
  <c r="J335" i="47"/>
  <c r="K335" i="47"/>
  <c r="L335" i="47"/>
  <c r="J336" i="47"/>
  <c r="K336" i="47"/>
  <c r="L336" i="47"/>
  <c r="J337" i="47"/>
  <c r="J339" i="47"/>
  <c r="K339" i="47"/>
  <c r="L339" i="47"/>
  <c r="J150" i="47"/>
  <c r="K150" i="47" s="1"/>
  <c r="L150" i="47" s="1"/>
  <c r="M150" i="47" s="1"/>
  <c r="N150" i="47" s="1"/>
  <c r="J151" i="47"/>
  <c r="K151" i="47" s="1"/>
  <c r="L151" i="47" s="1"/>
  <c r="M151" i="47" s="1"/>
  <c r="N151" i="47" s="1"/>
  <c r="J153" i="47"/>
  <c r="K153" i="47" s="1"/>
  <c r="L153" i="47" s="1"/>
  <c r="M153" i="47" s="1"/>
  <c r="N153" i="47" s="1"/>
  <c r="J154" i="47"/>
  <c r="K154" i="47" s="1"/>
  <c r="L154" i="47" s="1"/>
  <c r="M154" i="47" s="1"/>
  <c r="N154" i="47" s="1"/>
  <c r="J155" i="47"/>
  <c r="K155" i="47" s="1"/>
  <c r="L155" i="47" s="1"/>
  <c r="M155" i="47" s="1"/>
  <c r="N155" i="47" s="1"/>
  <c r="D137" i="47"/>
  <c r="E137" i="47"/>
  <c r="F137" i="47"/>
  <c r="J137" i="47"/>
  <c r="K137" i="47" s="1"/>
  <c r="L137" i="47" s="1"/>
  <c r="M137" i="47" s="1"/>
  <c r="J138" i="47"/>
  <c r="K138" i="47" s="1"/>
  <c r="L138" i="47" s="1"/>
  <c r="M138" i="47" s="1"/>
  <c r="J139" i="47"/>
  <c r="K139" i="47" s="1"/>
  <c r="L139" i="47" s="1"/>
  <c r="M139" i="47" s="1"/>
  <c r="J140" i="47"/>
  <c r="K140" i="47" s="1"/>
  <c r="L140" i="47" s="1"/>
  <c r="M140" i="47" s="1"/>
  <c r="A123" i="47"/>
  <c r="C123" i="47"/>
  <c r="G123" i="47"/>
  <c r="D123" i="47" s="1"/>
  <c r="C126" i="47"/>
  <c r="A127" i="47"/>
  <c r="C127" i="47"/>
  <c r="G127" i="47"/>
  <c r="J127" i="47" s="1"/>
  <c r="A128" i="47"/>
  <c r="C128" i="47"/>
  <c r="G128" i="47"/>
  <c r="J128" i="47" s="1"/>
  <c r="D7" i="47"/>
  <c r="E7" i="47"/>
  <c r="H110" i="47"/>
  <c r="I110" i="47" s="1"/>
  <c r="J110" i="47" s="1"/>
  <c r="H112" i="47"/>
  <c r="I112" i="47" s="1"/>
  <c r="J112" i="47" s="1"/>
  <c r="H97" i="47"/>
  <c r="I97" i="47"/>
  <c r="J97" i="47"/>
  <c r="K97" i="47"/>
  <c r="L97" i="47"/>
  <c r="H98" i="47"/>
  <c r="I98" i="47"/>
  <c r="J98" i="47"/>
  <c r="K98" i="47"/>
  <c r="L98" i="47"/>
  <c r="H99" i="47"/>
  <c r="I99" i="47"/>
  <c r="J99" i="47"/>
  <c r="K99" i="47"/>
  <c r="L99" i="47"/>
  <c r="D100" i="47"/>
  <c r="E100" i="47"/>
  <c r="F100" i="47"/>
  <c r="H100" i="47"/>
  <c r="I100" i="47"/>
  <c r="J100" i="47"/>
  <c r="K100" i="47"/>
  <c r="L100" i="47"/>
  <c r="E101" i="47"/>
  <c r="F101" i="47"/>
  <c r="H84" i="47"/>
  <c r="I84" i="47"/>
  <c r="J84" i="47"/>
  <c r="H85" i="47"/>
  <c r="I85" i="47"/>
  <c r="J85" i="47"/>
  <c r="D88" i="47"/>
  <c r="E88" i="47"/>
  <c r="F88" i="47"/>
  <c r="H88" i="47"/>
  <c r="I88" i="47"/>
  <c r="J88" i="47"/>
  <c r="E89" i="47"/>
  <c r="I89" i="47"/>
  <c r="J89" i="47"/>
  <c r="J6" i="47"/>
  <c r="A7" i="47"/>
  <c r="B7" i="47"/>
  <c r="C7" i="47"/>
  <c r="G7" i="47"/>
  <c r="J7" i="47"/>
  <c r="A8" i="47"/>
  <c r="B8" i="47"/>
  <c r="C8" i="47"/>
  <c r="G8" i="47"/>
  <c r="I8" i="47"/>
  <c r="J8" i="47" s="1"/>
  <c r="A9" i="47"/>
  <c r="B9" i="47"/>
  <c r="C9" i="47"/>
  <c r="G9" i="47"/>
  <c r="J9" i="47"/>
  <c r="A10" i="47"/>
  <c r="B10" i="47"/>
  <c r="C10" i="47"/>
  <c r="J10" i="47"/>
  <c r="A11" i="47"/>
  <c r="B11" i="47"/>
  <c r="C11" i="47"/>
  <c r="I11" i="47"/>
  <c r="J11" i="47" s="1"/>
  <c r="A12" i="47"/>
  <c r="B12" i="47"/>
  <c r="C12" i="47"/>
  <c r="E207" i="47" l="1"/>
  <c r="D60" i="47"/>
  <c r="E310" i="47"/>
  <c r="F310" i="47"/>
  <c r="F323" i="47"/>
  <c r="D338" i="47"/>
  <c r="D336" i="47"/>
  <c r="E338" i="47"/>
  <c r="E336" i="47"/>
  <c r="D325" i="47"/>
  <c r="E325" i="47"/>
  <c r="D312" i="47"/>
  <c r="D207" i="47"/>
  <c r="K101" i="47"/>
  <c r="D101" i="47"/>
  <c r="H89" i="47"/>
  <c r="F89" i="47"/>
  <c r="L63" i="47"/>
  <c r="L62" i="47"/>
  <c r="J86" i="47"/>
  <c r="F86" i="47"/>
  <c r="I86" i="47"/>
  <c r="L101" i="47"/>
  <c r="E86" i="47"/>
  <c r="D86" i="47"/>
  <c r="G87" i="47"/>
  <c r="J101" i="47"/>
  <c r="G102" i="47"/>
  <c r="I101" i="47"/>
  <c r="D152" i="47"/>
  <c r="J123" i="47"/>
  <c r="D154" i="47"/>
  <c r="E152" i="47"/>
  <c r="I310" i="47"/>
  <c r="L310" i="47" s="1"/>
  <c r="E154" i="47"/>
  <c r="G27" i="47"/>
  <c r="F26" i="47"/>
  <c r="D125" i="47"/>
  <c r="E26" i="47"/>
  <c r="E114" i="47"/>
  <c r="E62" i="47" s="1"/>
  <c r="F114" i="47"/>
  <c r="F62" i="47" s="1"/>
  <c r="H114" i="47"/>
  <c r="I114" i="47" s="1"/>
  <c r="J114" i="47" s="1"/>
  <c r="G11" i="47"/>
  <c r="D114" i="47"/>
  <c r="D62" i="47" s="1"/>
  <c r="D113" i="47"/>
  <c r="D61" i="47" s="1"/>
  <c r="F112" i="47"/>
  <c r="E112" i="47"/>
  <c r="E60" i="47" s="1"/>
  <c r="E111" i="47"/>
  <c r="E59" i="47" s="1"/>
  <c r="F111" i="47"/>
  <c r="F59" i="47" s="1"/>
  <c r="D111" i="47"/>
  <c r="D59" i="47" s="1"/>
  <c r="H43" i="47"/>
  <c r="G44" i="47"/>
  <c r="E44" i="47" s="1"/>
  <c r="M322" i="47"/>
  <c r="K326" i="47"/>
  <c r="I323" i="47"/>
  <c r="J323" i="47" s="1"/>
  <c r="H222" i="47"/>
  <c r="H113" i="47"/>
  <c r="I113" i="47" s="1"/>
  <c r="J113" i="47" s="1"/>
  <c r="I12" i="47"/>
  <c r="J12" i="47" s="1"/>
  <c r="I312" i="47"/>
  <c r="H209" i="47"/>
  <c r="I325" i="47"/>
  <c r="M325" i="47" s="1"/>
  <c r="L324" i="47"/>
  <c r="J167" i="47"/>
  <c r="K167" i="47" s="1"/>
  <c r="L167" i="47" s="1"/>
  <c r="M167" i="47" s="1"/>
  <c r="N167" i="47" s="1"/>
  <c r="I209" i="47"/>
  <c r="E125" i="47"/>
  <c r="K324" i="47"/>
  <c r="L308" i="47"/>
  <c r="J324" i="47"/>
  <c r="J222" i="47"/>
  <c r="D222" i="47"/>
  <c r="F113" i="47"/>
  <c r="F61" i="47" s="1"/>
  <c r="E124" i="47"/>
  <c r="D124" i="47"/>
  <c r="G10" i="47"/>
  <c r="E113" i="47"/>
  <c r="E61" i="47" s="1"/>
  <c r="F125" i="47"/>
  <c r="M321" i="47"/>
  <c r="K311" i="47"/>
  <c r="F222" i="47"/>
  <c r="M313" i="47"/>
  <c r="L311" i="47"/>
  <c r="M311" i="47"/>
  <c r="F126" i="47"/>
  <c r="E127" i="47"/>
  <c r="D127" i="47"/>
  <c r="F127" i="47"/>
  <c r="D126" i="47"/>
  <c r="E128" i="47"/>
  <c r="F123" i="47"/>
  <c r="D128" i="47"/>
  <c r="E123" i="47"/>
  <c r="E126" i="47"/>
  <c r="F128" i="47"/>
  <c r="E220" i="47"/>
  <c r="D220" i="47"/>
  <c r="J220" i="47"/>
  <c r="H220" i="47"/>
  <c r="I207" i="47"/>
  <c r="H207" i="47"/>
  <c r="I210" i="47"/>
  <c r="I220" i="47"/>
  <c r="F7" i="47"/>
  <c r="J124" i="47"/>
  <c r="L338" i="47"/>
  <c r="L337" i="47"/>
  <c r="K338" i="47"/>
  <c r="K337" i="47"/>
  <c r="M326" i="47"/>
  <c r="L326" i="47"/>
  <c r="M308" i="47"/>
  <c r="L322" i="47"/>
  <c r="L321" i="47"/>
  <c r="L313" i="47"/>
  <c r="K308" i="47"/>
  <c r="J223" i="47"/>
  <c r="I222" i="47"/>
  <c r="K322" i="47"/>
  <c r="K321" i="47"/>
  <c r="K313" i="47"/>
  <c r="I223" i="47"/>
  <c r="F9" i="47" l="1"/>
  <c r="F60" i="47"/>
  <c r="J310" i="47"/>
  <c r="H102" i="47"/>
  <c r="I102" i="47"/>
  <c r="D102" i="47"/>
  <c r="J102" i="47"/>
  <c r="K102" i="47"/>
  <c r="E102" i="47"/>
  <c r="L102" i="47"/>
  <c r="F102" i="47"/>
  <c r="F87" i="47"/>
  <c r="H87" i="47"/>
  <c r="I87" i="47"/>
  <c r="J87" i="47"/>
  <c r="D87" i="47"/>
  <c r="E87" i="47"/>
  <c r="M310" i="47"/>
  <c r="K310" i="47"/>
  <c r="K323" i="47"/>
  <c r="E9" i="47"/>
  <c r="D10" i="47"/>
  <c r="D8" i="47"/>
  <c r="E11" i="47"/>
  <c r="G28" i="47"/>
  <c r="E27" i="47"/>
  <c r="D27" i="47"/>
  <c r="F27" i="47"/>
  <c r="F11" i="47"/>
  <c r="D11" i="47"/>
  <c r="G12" i="47"/>
  <c r="F115" i="47"/>
  <c r="F63" i="47" s="1"/>
  <c r="D115" i="47"/>
  <c r="D63" i="47" s="1"/>
  <c r="E115" i="47"/>
  <c r="E63" i="47" s="1"/>
  <c r="H115" i="47"/>
  <c r="I115" i="47" s="1"/>
  <c r="J115" i="47" s="1"/>
  <c r="E8" i="47"/>
  <c r="F8" i="47"/>
  <c r="D44" i="47"/>
  <c r="F44" i="47"/>
  <c r="G45" i="47"/>
  <c r="H44" i="47"/>
  <c r="L323" i="47"/>
  <c r="M323" i="47"/>
  <c r="J325" i="47"/>
  <c r="L325" i="47"/>
  <c r="K325" i="47"/>
  <c r="L312" i="47"/>
  <c r="M312" i="47"/>
  <c r="J312" i="47"/>
  <c r="K312" i="47"/>
  <c r="F10" i="47"/>
  <c r="E10" i="47"/>
  <c r="F28" i="47" l="1"/>
  <c r="E28" i="47"/>
  <c r="G29" i="47"/>
  <c r="D28" i="47"/>
  <c r="E12" i="47"/>
  <c r="D12" i="47"/>
  <c r="F12" i="47"/>
  <c r="D45" i="47"/>
  <c r="G46" i="47"/>
  <c r="E45" i="47"/>
  <c r="F45" i="47"/>
  <c r="H45" i="47"/>
  <c r="D29" i="47" l="1"/>
  <c r="E29" i="47"/>
  <c r="G30" i="47"/>
  <c r="F29" i="47"/>
  <c r="D46" i="47"/>
  <c r="G47" i="47"/>
  <c r="F46" i="47"/>
  <c r="E46" i="47"/>
  <c r="H46" i="47"/>
  <c r="D30" i="47" l="1"/>
  <c r="E30" i="47"/>
  <c r="F30" i="47"/>
  <c r="F47" i="47"/>
  <c r="D47" i="47"/>
  <c r="H47" i="47"/>
  <c r="E47" i="47"/>
</calcChain>
</file>

<file path=xl/sharedStrings.xml><?xml version="1.0" encoding="utf-8"?>
<sst xmlns="http://schemas.openxmlformats.org/spreadsheetml/2006/main" count="1175" uniqueCount="600">
  <si>
    <t>ZNP</t>
  </si>
  <si>
    <t>ZIM North Pacific (加拿大线）</t>
  </si>
  <si>
    <t>船舶代理:外代; 挂靠码头:国际货柜码头</t>
  </si>
  <si>
    <t>SI截周二10：00； 进场/VGM/申报/海关截单周三 12：00;     截放行 周三 18：00 </t>
  </si>
  <si>
    <t>VSL/VOY</t>
  </si>
  <si>
    <t>IMO UN NO.</t>
  </si>
  <si>
    <t>VSL CODE</t>
  </si>
  <si>
    <t>进场/VGM/申报/海关</t>
  </si>
  <si>
    <t>截放行</t>
  </si>
  <si>
    <t>ACI截申报</t>
  </si>
  <si>
    <t>ETD</t>
  </si>
  <si>
    <t>MAINLINER</t>
  </si>
  <si>
    <t xml:space="preserve">ETD </t>
  </si>
  <si>
    <t>ETA</t>
  </si>
  <si>
    <t>XIAMEN</t>
  </si>
  <si>
    <t>T/S KRPUS</t>
  </si>
  <si>
    <t>VANCOUVER(BC)
CAVAN (13DAYS)</t>
  </si>
  <si>
    <t>Dowell time is approx 2-4 Days  to put on rail in Vancouver</t>
  </si>
  <si>
    <t>Transit time from Vancouver to Toronto/Montreal  is 7-9 Days</t>
  </si>
  <si>
    <t>Expedited Rail Service(ERS)=&gt;Additional premium fee of CAD275 per container is charged by the CN terminal to make special arrangements</t>
  </si>
  <si>
    <t xml:space="preserve">In order to group the containers under a “hot box” program before loading on rail.  </t>
  </si>
  <si>
    <t>The ERS application must be submitted at least two working days before vessel arrival by Consignee</t>
  </si>
  <si>
    <t>业务  杨先生：0592-2398239 EXT 225 / 0592-2687225(D) / 13950182991    Email address: yang.michael @zim.com</t>
  </si>
  <si>
    <t xml:space="preserve">船舶代理:外代; 挂靠码头:海润 </t>
  </si>
  <si>
    <t>海关截报关时间:周四 12:00; 码头截放行时间周四 18:00; 截提单周四12:00</t>
  </si>
  <si>
    <t>ETD</t>
    <phoneticPr fontId="1" type="noConversion"/>
  </si>
  <si>
    <t>KINGSTON 
JMKST (30DAYS)</t>
  </si>
  <si>
    <t>CHARLESTON (SC)
USCHS (34DAYS)</t>
  </si>
  <si>
    <t>BALBOA
(PABLB) (28DAYS)</t>
  </si>
  <si>
    <t>ZIM BANGKOK V.5E (ADA/5E)</t>
  </si>
  <si>
    <t>业务  杨先生：0592-2687225(D) / 13950182991    Email address: yang.michael @zim.com</t>
  </si>
  <si>
    <t>ZEX</t>
  </si>
  <si>
    <t xml:space="preserve">船舶代理:外代; 挂靠码头: 海润码头 </t>
  </si>
  <si>
    <t>海关报关截单: 周六12:00;   码头放行截单: 周日:0900;   提单(AMS)截单:周五 17:00</t>
  </si>
  <si>
    <t>LOS ANGELES(LA) (WBCT TERMINAL)
USLAX (15DAYS)</t>
  </si>
  <si>
    <t>9492701</t>
  </si>
  <si>
    <r>
      <t>IPI VIA USLAX(</t>
    </r>
    <r>
      <rPr>
        <sz val="12"/>
        <color rgb="FFC00000"/>
        <rFont val="Calibri"/>
        <family val="2"/>
        <scheme val="minor"/>
      </rPr>
      <t>EXPEDITED</t>
    </r>
    <r>
      <rPr>
        <sz val="12"/>
        <color rgb="FF000000"/>
        <rFont val="Calibri"/>
        <family val="2"/>
        <scheme val="minor"/>
      </rPr>
      <t>): Dallas, TX / Joliet, IL / Kansas City, KS / Memphis, TN</t>
    </r>
  </si>
  <si>
    <r>
      <t>IPI VIA USLAX(</t>
    </r>
    <r>
      <rPr>
        <sz val="12"/>
        <color rgb="FFC00000"/>
        <rFont val="Calibri"/>
        <family val="2"/>
        <scheme val="minor"/>
      </rPr>
      <t>FAST</t>
    </r>
    <r>
      <rPr>
        <sz val="12"/>
        <color rgb="FF000000"/>
        <rFont val="Calibri"/>
        <family val="2"/>
        <scheme val="minor"/>
      </rPr>
      <t>):Atlanta, GA / Columbus, OH / Cleveland, OH / Cincinnati, OH / Detroit, MI / Louisville, KY / Nashville, TN / New York, NY/Dallas, TX / Joliet, IL / Kansas City, KS / Memphis, TN</t>
    </r>
  </si>
  <si>
    <t>ZBA</t>
  </si>
  <si>
    <t>ZIM Big Apple  （美东直航）</t>
  </si>
  <si>
    <t>船舶代理:外代; 挂靠码头:嵩屿</t>
  </si>
  <si>
    <t>(5月中旬挂靠码头，假如有变更，最终以船代SO显示为准！）</t>
  </si>
  <si>
    <t xml:space="preserve">SI截周三 10：00;     进场/VGM/申报/海关截单：周四 18：00;      截放行:周四 18：00  </t>
  </si>
  <si>
    <t>截放行</t>
    <phoneticPr fontId="1" type="noConversion"/>
  </si>
  <si>
    <t>AMS截申报</t>
    <phoneticPr fontId="1" type="noConversion"/>
  </si>
  <si>
    <t>NEW YORK (NY)
USNYC (32DAYS)</t>
  </si>
  <si>
    <t>NORFOLK (VA)
USORF (34DAYS)</t>
  </si>
  <si>
    <t>BALTIMORE (MD)
UABAL (39DAYS)</t>
  </si>
  <si>
    <t xml:space="preserve">9302889 </t>
  </si>
  <si>
    <t>9725718</t>
  </si>
  <si>
    <t>9320257</t>
  </si>
  <si>
    <t>9302891</t>
  </si>
  <si>
    <t xml:space="preserve">9245756 </t>
  </si>
  <si>
    <t>9308649</t>
  </si>
  <si>
    <t>业务  叶小姐：TEL:0592-2687213(D) / 15606090558          Email: ye.joy@zim.com</t>
  </si>
  <si>
    <t>ZSA</t>
  </si>
  <si>
    <t xml:space="preserve">美东(DIRECT SERVICE)+中南美 Caribbean via Cristobal(T/S SERVICE) </t>
  </si>
  <si>
    <t xml:space="preserve">SI截 周一 10：00;     进场/VGM/申报/海关截单 周二 12：00;     截放行 周二 18：00  </t>
  </si>
  <si>
    <t>CRISTOBAL
PACBL (28DAYS)</t>
  </si>
  <si>
    <t xml:space="preserve">SAVANNAH (GA)
USSAV(33DAYS) </t>
  </si>
  <si>
    <t>JACKSONVILLE (FL)
USJAX(37DAYS)</t>
  </si>
  <si>
    <t>WILMINGTON (NC)
USILM(39DAYS)</t>
  </si>
  <si>
    <t>9260469</t>
  </si>
  <si>
    <t>9256482</t>
  </si>
  <si>
    <t>9627916</t>
  </si>
  <si>
    <t>GSL EFFIE V.401E</t>
  </si>
  <si>
    <t>9260433</t>
  </si>
  <si>
    <t>LD2/22E</t>
  </si>
  <si>
    <t>GSL EFFIE V.401E-&gt;352E</t>
  </si>
  <si>
    <t>9245770</t>
  </si>
  <si>
    <t>9289087</t>
  </si>
  <si>
    <t>ZGX</t>
    <phoneticPr fontId="1" type="noConversion"/>
  </si>
  <si>
    <t xml:space="preserve">ZIM Us Gulf South China Xpress (美湾) </t>
  </si>
  <si>
    <t xml:space="preserve">SI截周二10：00； 进场/VGM/申报/海关截单周三 12：00;     截放行 周三 18：00  </t>
  </si>
  <si>
    <t>HOUSTON (TX)
USIAH (30DAYS)</t>
  </si>
  <si>
    <t>MOBILE (AL)
USMOB (35DAYS)</t>
  </si>
  <si>
    <t>TAMPA (FL)
USTPA (38DAYS)</t>
  </si>
  <si>
    <t>ZIM SHENZHEN V.5E</t>
  </si>
  <si>
    <t>GB3/5E</t>
  </si>
  <si>
    <t>TYNDALL V.406E</t>
  </si>
  <si>
    <t>9627928</t>
  </si>
  <si>
    <t>TN7/11E</t>
  </si>
  <si>
    <t>Z7S</t>
  </si>
  <si>
    <t xml:space="preserve">ZIM Seven Star Express 美东 (T/S SERVICE，via HKG)  </t>
  </si>
  <si>
    <t>船舶代理:外运;  挂靠码头:海天码头</t>
  </si>
  <si>
    <t>海关截单 周三 16:00;  截放行 周四 12:00; 截提单 周三 17:00</t>
  </si>
  <si>
    <t>截提单</t>
    <phoneticPr fontId="1" type="noConversion"/>
  </si>
  <si>
    <t>T/S HKHKG</t>
  </si>
  <si>
    <t>MIAMI (FL)
USMIA (45DAYS)</t>
  </si>
  <si>
    <t>TR6/27W</t>
  </si>
  <si>
    <t>ZXB</t>
  </si>
  <si>
    <t>船舶代理: 外代 ; 挂靠码头:嵩屿码头</t>
  </si>
  <si>
    <t>9967964</t>
  </si>
  <si>
    <t>ZMP</t>
  </si>
  <si>
    <t xml:space="preserve">ZIM Mediterranean Premium Service 地中海 &amp; 黑海航线 (DIRECT SERVICE)  </t>
  </si>
  <si>
    <t xml:space="preserve">SI截周三 12：00;     进场/VGM/申报/海关截单：周四 18：00;      截放行:周五 12：00  </t>
  </si>
  <si>
    <t>进场/VGM/申报/海关</t>
    <phoneticPr fontId="1" type="noConversion"/>
  </si>
  <si>
    <t>截SI</t>
  </si>
  <si>
    <t>HAIFA
ILHFA (53DAYS)</t>
  </si>
  <si>
    <t>ASHDOD
ILASH (54DAYS)</t>
  </si>
  <si>
    <t>MERSIN
TRMER (57DAYS)</t>
  </si>
  <si>
    <t>DERINCE
TRDRC (60DAYS)</t>
  </si>
  <si>
    <t>ISTANBUL AMBARLI
TRKPX(61DAYS)</t>
  </si>
  <si>
    <t>ILHFA 中转:CONSTANTA(41DAYS) IZMIR (ALIAGA) (46DAYS) GEMLIK(47DAYS)</t>
  </si>
  <si>
    <t>TRKPX 中转:POTI (54DAYS)</t>
  </si>
  <si>
    <t>业务  钟小姐：TEL:0592-2687212(D) / 13400792504          EMAIL: zhong.elena@zim.com</t>
  </si>
  <si>
    <t>ASE</t>
  </si>
  <si>
    <t xml:space="preserve">Asia South America East Coast 南美东 ECSA (T/S SERVICE)  </t>
  </si>
  <si>
    <t>船舶代理:外运; 挂靠码头:海天 （请以确认上的操作时间及码头资料为准）</t>
  </si>
  <si>
    <t>海关截单:周四 12:00;  截放行:周四 18:00; 截提单(SI CUT OFF ):周三(WED) 下午18:00</t>
  </si>
  <si>
    <t>ETD
T/S HKHKG</t>
  </si>
  <si>
    <t>SANTOS
BRSNT (37DAYS)</t>
  </si>
  <si>
    <t>ITAPOA
BRIIP (39DAYS)</t>
  </si>
  <si>
    <t>BUENOS AIRES
ARBUE (43DAYS)</t>
  </si>
  <si>
    <t>MONTEVIDEO 
UYMVD (46DAYS)</t>
  </si>
  <si>
    <t>PARANAGUA
BRPGU (49DAYS)</t>
  </si>
  <si>
    <t>EVER UNITED V.197W</t>
  </si>
  <si>
    <t>EED/36W</t>
  </si>
  <si>
    <t>AKA BHUM V.019W</t>
  </si>
  <si>
    <t>OWP/98W</t>
  </si>
  <si>
    <t>MAERSK LIRQUEN V.405W(LI4/22W)</t>
  </si>
  <si>
    <t>OOCL HAMBURG V.148W</t>
  </si>
  <si>
    <t>OHA/148W</t>
  </si>
  <si>
    <t>ZIM NORFOLK V.12W(UK3/12W)</t>
  </si>
  <si>
    <t>OOCL LUXEMBOURG V.108W</t>
  </si>
  <si>
    <t>LXK/67W</t>
  </si>
  <si>
    <t>MAERSK LANCO 407W(QJM/21W)</t>
  </si>
  <si>
    <t>业务  钟小姐：TEL:0592-2687212(D) / 13400792504          Email address: zhong.elena@zim.com</t>
  </si>
  <si>
    <t>ZAT</t>
  </si>
  <si>
    <t>船舶代理:外代; 挂靠码头::国际货柜码头</t>
  </si>
  <si>
    <t>截提单</t>
  </si>
  <si>
    <t>M.V.</t>
  </si>
  <si>
    <t>ETA KRPUS</t>
  </si>
  <si>
    <t>LAZARO CARAENAS 
MXLCD (28DAYS)</t>
  </si>
  <si>
    <t>BUENAVENTURA
COBNV (35DAYS)</t>
  </si>
  <si>
    <t>GUAYAQUIL
ECGYL (38DAYS)</t>
  </si>
  <si>
    <t>CALLAO
PECLO (41DAYS)</t>
  </si>
  <si>
    <t>SAN ANTONIO
CLIIC (44DAYS)</t>
  </si>
  <si>
    <t>ZIM BALTIMORE 334E(NF2 334E)</t>
  </si>
  <si>
    <t>9280811</t>
  </si>
  <si>
    <t xml:space="preserve">MXLCD 中转：  CALDERA，ACAJUTLA,CORINTO
</t>
  </si>
  <si>
    <t xml:space="preserve">业务  钟小姐：TEL:0592-2687212(D) / 13400792504  EMAIL: zhong.elena@zim.com  </t>
  </si>
  <si>
    <t>CVX</t>
  </si>
  <si>
    <t>China VIetnam Express Line 越泰线 (备有大量冻柜 特种柜)</t>
  </si>
  <si>
    <t>船舶代理:外运;  挂靠码头: 海天码头</t>
  </si>
  <si>
    <t>海关截单:周二 12:00;  截放行:周二 18:00; 截提单(SI CUT OFF):周一 (MON.)18:00</t>
  </si>
  <si>
    <t>ETA</t>
    <phoneticPr fontId="1" type="noConversion"/>
  </si>
  <si>
    <t>HO CHI MINH CITY
VNHCM (CAT LAI TERMINAL/3DAYS)</t>
  </si>
  <si>
    <t>LAEM CHABANG
THLEM (KERRY SIAM SEA PORT/6DAYS)</t>
  </si>
  <si>
    <t>1)林查班内拖：ICD LAT KRABANG/SIAM CONTAINER TRANSPORT &amp; TERMINAL</t>
  </si>
  <si>
    <t xml:space="preserve">2)胡志明中转：PHNOM PENH; </t>
  </si>
  <si>
    <r>
      <t>业务</t>
    </r>
    <r>
      <rPr>
        <b/>
        <sz val="12"/>
        <color theme="1"/>
        <rFont val="Calibri"/>
        <family val="2"/>
        <scheme val="minor"/>
      </rPr>
      <t xml:space="preserve"> </t>
    </r>
    <r>
      <rPr>
        <sz val="12"/>
        <color theme="1"/>
        <rFont val="Calibri"/>
        <family val="2"/>
        <scheme val="minor"/>
      </rPr>
      <t xml:space="preserve"> 康小姐　TEL: 2687215(D) / 13606051686       Email address:kang.may@zim.com</t>
    </r>
  </si>
  <si>
    <t>CTV</t>
  </si>
  <si>
    <t>China Thailand Service 泰越线 (备有大量冻柜 特种柜)</t>
  </si>
  <si>
    <t>船舶代理:外运;  挂靠码头: 海天码头</t>
    <phoneticPr fontId="1" type="noConversion"/>
  </si>
  <si>
    <t>海关截单:周五 16:00;  截放行:周六12:00; 截提单(SI CUT OFF):周五(FRI.) 12:00</t>
  </si>
  <si>
    <t>LAEM CHABANG
THLEM (C3/5Days)</t>
  </si>
  <si>
    <t>BANGKOK 
THBKK (PAT/6DAYS)</t>
  </si>
  <si>
    <t>SIHANOUKVILLE 
KHOUX (KOMPONG SOM /9DAYS)</t>
  </si>
  <si>
    <t>HO CHI MINH CITY
VNHCM (CAT LAI TERMINAL/10DAYS)</t>
  </si>
  <si>
    <t>1) 林查班内拖：ICD LAT KRABANG/SIAM CONTAINER TRANSPORT &amp; TERMINAL</t>
  </si>
  <si>
    <t xml:space="preserve">2) 胡志明中转：PHNOM PENH; </t>
  </si>
  <si>
    <t>业务  康小姐　TEL: 2687215(D) / 13606051686       Email address:kang.may@zim.com</t>
  </si>
  <si>
    <t>MVS</t>
  </si>
  <si>
    <t>Maldives Service 马累航线</t>
  </si>
  <si>
    <t>船舶代理:外运; 挂靠码头: 海天 &amp; 海润 (Please be noted APL ship call Hairun, and OOCL &amp; ZIM’s ships call Haitian terminal</t>
  </si>
  <si>
    <t>海关截单:周三 16:00;  截放行:周四 12:00; 截提单:周三 12:00  截提单周三SI CUT OFF: WED  17:00</t>
  </si>
  <si>
    <t>MALE</t>
    <phoneticPr fontId="1" type="noConversion"/>
  </si>
  <si>
    <t>业务  黄先生　TEL:2687217(D) / 13906028606     EMAIL address:  huang.byron@zim.com</t>
  </si>
  <si>
    <t>CI3</t>
  </si>
  <si>
    <t>China India Express III 中印线</t>
  </si>
  <si>
    <t>船舶代理:外运;  挂靠码头: 海天 &amp; 海润 (Please be noted APL ship call Hairun, and OOCL &amp; ZIM’s ships call Haitian terminal</t>
  </si>
  <si>
    <t>海关截单:周三 16:00;  截放行:周四 12:00; 截提单:周三(SI CUT OFF WED) 17:00</t>
  </si>
  <si>
    <t>COLOMBO
LKCMB (12DAYS)</t>
  </si>
  <si>
    <t>NHAVA SHEVA 
INNHV (16DAYS)</t>
  </si>
  <si>
    <t>PIPAVAV 
INPAV (18DAYS)</t>
  </si>
  <si>
    <t>OOCL</t>
  </si>
  <si>
    <t>COSCO</t>
  </si>
  <si>
    <t>RCL</t>
  </si>
  <si>
    <t>FA2</t>
  </si>
  <si>
    <t>Far East Africa Express Line II 西非线(直航)</t>
  </si>
  <si>
    <t>船舶代理:外运  挂靠码头: 海天</t>
    <phoneticPr fontId="1" type="noConversion"/>
  </si>
  <si>
    <t>海关截单:周六 12:00;  截进场:周六 12:00  截放行:周六 18:00; 截提单:周五(SI CUT OFF FRI) 17:00</t>
  </si>
  <si>
    <t>TEMA
GHTEM (34DAYS)</t>
  </si>
  <si>
    <t>COTONOU
BJCOO (36DAYS)</t>
  </si>
  <si>
    <t>APAPA
NGAPA (37DAYS)</t>
  </si>
  <si>
    <t>ONNE
NGONN (39DAYS)</t>
  </si>
  <si>
    <t>ABIDJAN
CIABI (43DAYS)</t>
  </si>
  <si>
    <t>COSCO YINGKOU V.158W</t>
  </si>
  <si>
    <t>YCK/405W</t>
  </si>
  <si>
    <t>FAX</t>
  </si>
  <si>
    <t xml:space="preserve">Ocean Bridge Xpress 西非线(T/S SERVICE)  </t>
  </si>
  <si>
    <t>船舶代理:外运;  挂靠码头: 海润码头</t>
  </si>
  <si>
    <t xml:space="preserve">海关截单:周三 12:00;  截放行:周三 18:00; 截提单:周四 (SI CUT OFF THU) 12:00 </t>
  </si>
  <si>
    <t>APAPA
NGAPA(35DAYS)</t>
  </si>
  <si>
    <t>TIN CAN ISLAND
NGTCI (37DAYS)</t>
  </si>
  <si>
    <t>TEMA
GHTEM (41DAYS)</t>
  </si>
  <si>
    <t>LOME
TGLME (43DAYS)</t>
  </si>
  <si>
    <t>-</t>
  </si>
  <si>
    <t>KOTA LEKAS V.057W</t>
  </si>
  <si>
    <t>KL1/12W</t>
  </si>
  <si>
    <t>SEASPAN TOKYO V.009W</t>
  </si>
  <si>
    <t>YVC/222W</t>
  </si>
  <si>
    <t>SA2</t>
  </si>
  <si>
    <t>Far East To South Africa Express II 南非线</t>
  </si>
  <si>
    <t xml:space="preserve">海关截单:周四 16:00;  截放行:周五 12:00; 截提单:周四 (SI CUT OFF THU) 12:00 </t>
  </si>
  <si>
    <t>DURBAN
(25Days)</t>
  </si>
  <si>
    <t>CAPE TOWN
(33DAYS)</t>
  </si>
  <si>
    <t>KYX</t>
  </si>
  <si>
    <t>Kenya Express 东非肯尼亚线  (T/S SERVICE )</t>
  </si>
  <si>
    <t>船舶代理:外运  挂靠码头: 海润</t>
  </si>
  <si>
    <t xml:space="preserve">海关截单:周四 16:00;  截放行:周五 12:00; 截提单:周三四(SI CUT OFF THU) 12:00 </t>
  </si>
  <si>
    <t xml:space="preserve">ETA </t>
  </si>
  <si>
    <t>MOMBASA
KEMBA (22DAYS)</t>
  </si>
  <si>
    <t>TZX</t>
  </si>
  <si>
    <t>Tanzania Express 东非坦桑尼亚线   (T/S SERVICE)</t>
  </si>
  <si>
    <t>DAR ES SALAAM
TZDAR (22DAYS)</t>
  </si>
  <si>
    <t>From Mombsa to Nairobi (PORT CODE:KENBO)- BY RAIL</t>
  </si>
  <si>
    <t xml:space="preserve">ZMP-PUS </t>
  </si>
  <si>
    <t>韩国线</t>
  </si>
  <si>
    <t xml:space="preserve">SI截周三 12：00;     进场/VGM/申报/海关截单：周四 18：00;      截放行:周六 12：00  </t>
  </si>
  <si>
    <t>PUSAN NEW PORT
KRPUS (3DAYS)</t>
  </si>
  <si>
    <t>业务  胡先生　TEL: 2689803(D) /15880287084   Email address:hu.tom@zim.com</t>
  </si>
  <si>
    <t>ZAO</t>
  </si>
  <si>
    <t>Zim Asia Oceania 澳洲线</t>
  </si>
  <si>
    <t xml:space="preserve">船舶代理:外运;  挂靠码头: 海天 </t>
  </si>
  <si>
    <t>ETA SGSIN</t>
  </si>
  <si>
    <t>ZOX</t>
  </si>
  <si>
    <t>Zim Oceania Express 澳洲线</t>
  </si>
  <si>
    <t>ZAX</t>
  </si>
  <si>
    <t>ZIM Australia Express 澳洲线</t>
  </si>
  <si>
    <t>ETA HKHKG</t>
  </si>
  <si>
    <t>OQM/53S</t>
  </si>
  <si>
    <t>ZB4/4S</t>
  </si>
  <si>
    <t>9290555</t>
  </si>
  <si>
    <t>BLANK</t>
  </si>
  <si>
    <t>9437385</t>
  </si>
  <si>
    <t>9286243</t>
  </si>
  <si>
    <t>9466960</t>
  </si>
  <si>
    <t>Vessel Name</t>
  </si>
  <si>
    <t>Lloyds Code</t>
  </si>
  <si>
    <t>Vessel</t>
  </si>
  <si>
    <t>Trade</t>
  </si>
  <si>
    <t xml:space="preserve">9359014 </t>
  </si>
  <si>
    <t xml:space="preserve">GN3   </t>
  </si>
  <si>
    <t xml:space="preserve">9302891 </t>
  </si>
  <si>
    <t xml:space="preserve">GNU   </t>
  </si>
  <si>
    <t xml:space="preserve">9359026 </t>
  </si>
  <si>
    <t>GU3</t>
  </si>
  <si>
    <t>VJP</t>
  </si>
  <si>
    <t xml:space="preserve">9320233 </t>
  </si>
  <si>
    <t xml:space="preserve">TR6   </t>
  </si>
  <si>
    <t xml:space="preserve">9359038 </t>
  </si>
  <si>
    <t xml:space="preserve">GK1   </t>
  </si>
  <si>
    <t xml:space="preserve">9359052 </t>
  </si>
  <si>
    <t xml:space="preserve">GD3   </t>
  </si>
  <si>
    <t xml:space="preserve">9398436 </t>
  </si>
  <si>
    <t xml:space="preserve">MY5   </t>
  </si>
  <si>
    <t xml:space="preserve">9359040 </t>
  </si>
  <si>
    <t xml:space="preserve">GT3   </t>
  </si>
  <si>
    <t xml:space="preserve">GMK   </t>
  </si>
  <si>
    <t>UHN</t>
  </si>
  <si>
    <t>UGQ</t>
  </si>
  <si>
    <t>GEK</t>
  </si>
  <si>
    <t>9456757</t>
  </si>
  <si>
    <t>MG8</t>
  </si>
  <si>
    <t>9302877</t>
  </si>
  <si>
    <t>GZM</t>
  </si>
  <si>
    <t>9727871</t>
  </si>
  <si>
    <t xml:space="preserve">MG9 </t>
  </si>
  <si>
    <t>9359002</t>
  </si>
  <si>
    <t xml:space="preserve">GR3 </t>
  </si>
  <si>
    <t>9456771</t>
  </si>
  <si>
    <t xml:space="preserve">EI1 </t>
  </si>
  <si>
    <t>9732591</t>
  </si>
  <si>
    <t>MS1</t>
  </si>
  <si>
    <t xml:space="preserve">9315379 </t>
  </si>
  <si>
    <t xml:space="preserve">AR8   </t>
  </si>
  <si>
    <t xml:space="preserve">9301495 </t>
  </si>
  <si>
    <t xml:space="preserve">BI3   </t>
  </si>
  <si>
    <t xml:space="preserve">9450387 </t>
  </si>
  <si>
    <t xml:space="preserve">VNX   </t>
  </si>
  <si>
    <t xml:space="preserve">9260445 </t>
  </si>
  <si>
    <t xml:space="preserve">AR3   </t>
  </si>
  <si>
    <t>9318058</t>
  </si>
  <si>
    <t>FGI</t>
  </si>
  <si>
    <t xml:space="preserve">OUC   </t>
  </si>
  <si>
    <t xml:space="preserve">9294991 </t>
  </si>
  <si>
    <t xml:space="preserve">NJ3   </t>
  </si>
  <si>
    <t xml:space="preserve">9697416 </t>
  </si>
  <si>
    <t xml:space="preserve">VJE   </t>
  </si>
  <si>
    <t xml:space="preserve">9302633 </t>
  </si>
  <si>
    <t xml:space="preserve">YNM   </t>
  </si>
  <si>
    <t>XCR</t>
  </si>
  <si>
    <t>QAB</t>
  </si>
  <si>
    <t xml:space="preserve">9725718 </t>
  </si>
  <si>
    <t xml:space="preserve">UGQ   </t>
  </si>
  <si>
    <t>9294991</t>
  </si>
  <si>
    <t xml:space="preserve">NJ3 </t>
  </si>
  <si>
    <t>9334662</t>
  </si>
  <si>
    <t xml:space="preserve">TA3 </t>
  </si>
  <si>
    <t>9166780</t>
  </si>
  <si>
    <t>OSJ</t>
  </si>
  <si>
    <t>9567661</t>
  </si>
  <si>
    <t>UEG</t>
  </si>
  <si>
    <t>9735218</t>
  </si>
  <si>
    <t>AC7</t>
  </si>
  <si>
    <t xml:space="preserve">LE1 </t>
  </si>
  <si>
    <t>9305477</t>
  </si>
  <si>
    <t xml:space="preserve">ET2 </t>
  </si>
  <si>
    <t>9305506</t>
  </si>
  <si>
    <t xml:space="preserve">DGV </t>
  </si>
  <si>
    <t>ECT</t>
  </si>
  <si>
    <t xml:space="preserve">MS8 </t>
  </si>
  <si>
    <t>MSC BARBARA V.</t>
  </si>
  <si>
    <t>9226932</t>
  </si>
  <si>
    <t>MBR</t>
  </si>
  <si>
    <t>GSL ALEXANDRA V.</t>
  </si>
  <si>
    <t>9260457</t>
  </si>
  <si>
    <t>AM3</t>
  </si>
  <si>
    <t>MAERSK TAIKUNG V.</t>
  </si>
  <si>
    <t>TA3</t>
  </si>
  <si>
    <t>GSL NINGBO V.</t>
  </si>
  <si>
    <t>GS3</t>
  </si>
  <si>
    <t>TRANCURA V.</t>
  </si>
  <si>
    <t>UTK</t>
  </si>
  <si>
    <t>LD2</t>
  </si>
  <si>
    <t xml:space="preserve">ZIM CANADA 6E/ADL 6E </t>
  </si>
  <si>
    <t>TIANJIN 48E / JTJ 48E</t>
  </si>
  <si>
    <t xml:space="preserve">ZIM SAMMY OFER 2E/ ZS3 2E </t>
  </si>
  <si>
    <t>ZIM BANGKOK 2E/ ADA 2E</t>
  </si>
  <si>
    <t>ZIM MOUNT BLANC 1E/ ZB1 1E</t>
  </si>
  <si>
    <t>LDM/8W</t>
  </si>
  <si>
    <t>PFH/29W</t>
  </si>
  <si>
    <t>DL2/12E</t>
  </si>
  <si>
    <t>CC4/24E</t>
  </si>
  <si>
    <t>MY5/70E</t>
  </si>
  <si>
    <t>FGI/16E</t>
  </si>
  <si>
    <t>MBR/43E</t>
  </si>
  <si>
    <t>UEG/25E</t>
  </si>
  <si>
    <t>MSC TEXAS V.UL</t>
  </si>
  <si>
    <t>FGI/</t>
  </si>
  <si>
    <t>9718935</t>
  </si>
  <si>
    <t>CCNI ANDES V.</t>
  </si>
  <si>
    <t>CC4/</t>
  </si>
  <si>
    <t>9728253</t>
  </si>
  <si>
    <t>9245768</t>
  </si>
  <si>
    <t>9726669</t>
  </si>
  <si>
    <t>NORTHERN JADE V.UL</t>
  </si>
  <si>
    <t>CCNI ANDES V.406E</t>
  </si>
  <si>
    <t>MAERSK YUKON V.407E</t>
  </si>
  <si>
    <t>9697428</t>
  </si>
  <si>
    <t>VJE/</t>
  </si>
  <si>
    <t>DL2/</t>
  </si>
  <si>
    <t>CEZANNE V.</t>
  </si>
  <si>
    <t>DALI V.</t>
  </si>
  <si>
    <t>DALI V.405E</t>
  </si>
  <si>
    <t>MSC TEXAS V.UL405E</t>
  </si>
  <si>
    <t>MSC BARBARA V.UL406E</t>
  </si>
  <si>
    <t>SEROJA LIMA V.407E</t>
  </si>
  <si>
    <t>ZIM CORAL V.</t>
  </si>
  <si>
    <t>ZIM EMERALD V.</t>
  </si>
  <si>
    <t>ZIW</t>
  </si>
  <si>
    <t>ZE8</t>
  </si>
  <si>
    <t>GUNDE MAERSK V.</t>
  </si>
  <si>
    <t>GUNVOR MAERSK V.</t>
  </si>
  <si>
    <t>GUNHILDE MAERSK V.</t>
  </si>
  <si>
    <t>MAERSK SINGAPORE V.</t>
  </si>
  <si>
    <t>GJERTRUD MAERSK V.</t>
  </si>
  <si>
    <t>GUSTAV MAERSK V.</t>
  </si>
  <si>
    <t>GERDA MAERSK V.</t>
  </si>
  <si>
    <t>MAERSK YUKON V.</t>
  </si>
  <si>
    <t>GUTHORM MAERSK V.</t>
  </si>
  <si>
    <t>GRETE MAERSK V.</t>
  </si>
  <si>
    <t>MAERSK SHAMS V.</t>
  </si>
  <si>
    <t>MAERSK SIRAC V.</t>
  </si>
  <si>
    <t>GEORG MAERSK V.</t>
  </si>
  <si>
    <t>MAERSK EDINBURGH V.</t>
  </si>
  <si>
    <t>GUDRUN MAERSK V.</t>
  </si>
  <si>
    <t>MAERSK GUAYAQUIL V.</t>
  </si>
  <si>
    <t>GERNER MAERSK V.</t>
  </si>
  <si>
    <t>MAERSK EINDHOVEN V.</t>
  </si>
  <si>
    <t>MAERSK SARAT V.</t>
  </si>
  <si>
    <t>BREMEN V.</t>
  </si>
  <si>
    <t>MSC BILBAO V.UL</t>
  </si>
  <si>
    <t>ARCHIMIDIS V.UL</t>
  </si>
  <si>
    <t>ARTHUR MAERSK V.</t>
  </si>
  <si>
    <t>CORNELIA MAERSK V.</t>
  </si>
  <si>
    <t>MSC MUMBAI V.UL</t>
  </si>
  <si>
    <t>SEAMAX FAIRFIELD V.</t>
  </si>
  <si>
    <t>COLUMBINE MAERSK V.</t>
  </si>
  <si>
    <t>ALBERT MAERSK V.</t>
  </si>
  <si>
    <t>MSC ELLEN V.UL</t>
  </si>
  <si>
    <t>SEROJA LIMA V.</t>
  </si>
  <si>
    <t>MSC ELMA V.</t>
  </si>
  <si>
    <t>MAERSK SHIVLING V.</t>
  </si>
  <si>
    <t>MSC TIANSHAN V.</t>
  </si>
  <si>
    <t>MSC KUMSAL V.UL</t>
  </si>
  <si>
    <t>CLEMENTINE MAERSK V.</t>
  </si>
  <si>
    <t>MSC BUSAN V.</t>
  </si>
  <si>
    <t>GSL EFFIE V.</t>
  </si>
  <si>
    <t>MSC BRIDGEPORT V.UK403A (SB8/22E)</t>
  </si>
  <si>
    <t>ZA6/2E</t>
  </si>
  <si>
    <t>Lazaro Cardenas
MXLCD (18DAYS)</t>
  </si>
  <si>
    <t>BALTIMORE (MD)
USBAL(30DAYS)</t>
  </si>
  <si>
    <t>NORFOLK (VA)
USORF(32DAYS)</t>
  </si>
  <si>
    <t>NEW YORK (NY)
USNYC(34DAYS)</t>
  </si>
  <si>
    <t>BOSTON (MA)
USBOS(36DAYS)</t>
  </si>
  <si>
    <t>ZIM AMBER V.2E</t>
  </si>
  <si>
    <t>ZIM ARIES V.1E</t>
  </si>
  <si>
    <t>ZA9/1E</t>
  </si>
  <si>
    <t>9967952</t>
  </si>
  <si>
    <t>NAVEGANTES （BRNVT)(37DAYS)</t>
  </si>
  <si>
    <t>Cartagena 
COCRT (24DAYS)</t>
  </si>
  <si>
    <r>
      <rPr>
        <b/>
        <sz val="12"/>
        <rFont val="Calibri"/>
        <family val="2"/>
        <scheme val="minor"/>
      </rPr>
      <t xml:space="preserve">Delivery via Kingston: </t>
    </r>
    <r>
      <rPr>
        <sz val="12"/>
        <rFont val="Calibri"/>
        <family val="2"/>
        <scheme val="minor"/>
      </rPr>
      <t>HALIFAX (NS),BARRANQUILLA,BELIZE CITY, BRIDGETOWN, CARTAGENA, CAUCEDO,GEORGETOWN, EL GUAMACHE, GUATEMALA CITY,SAN JUAN, GUANTA, LA GUAIRA,  MARACAIBO, PUERTO CABELLO,   PUERTO CORTES,  PARAMARIBO，SAN JOSE, SAN PEDRO SULA, PORT AU PRINCE, PORT OF SPAIN,  SAN SALVADOR,</t>
    </r>
  </si>
  <si>
    <r>
      <t xml:space="preserve">ZIM Container Service Pacific  (中南美、加勒比) Caribbean via </t>
    </r>
    <r>
      <rPr>
        <b/>
        <sz val="12"/>
        <color rgb="FFC00000"/>
        <rFont val="Calibri"/>
        <family val="2"/>
        <scheme val="minor"/>
      </rPr>
      <t>Kingston</t>
    </r>
    <r>
      <rPr>
        <b/>
        <sz val="12"/>
        <color indexed="8"/>
        <rFont val="Calibri"/>
        <family val="2"/>
        <scheme val="minor"/>
      </rPr>
      <t xml:space="preserve">(T/S SERVICE)  </t>
    </r>
  </si>
  <si>
    <t>ZIM EAGLE 1W(ZE7/1W)(VIA KRPUS)</t>
  </si>
  <si>
    <t>ZIM ALBATROSS - Asia to MX &amp; WCSA Service南美西   (T/S SERVICE)  VIA PUSAN</t>
  </si>
  <si>
    <t>ZCP(VIA Kingston)</t>
  </si>
  <si>
    <t>MSC ILLINOIS VII V.UK401A (IIO/7E)</t>
  </si>
  <si>
    <t>ZIM HONG KONG V.25E</t>
  </si>
  <si>
    <t>9290567</t>
  </si>
  <si>
    <t>SL6/25E</t>
  </si>
  <si>
    <t xml:space="preserve">SI截周三 12：00;     进场/VGM/申报/海关截单：周四 18：00;      截放行:周五 10：00  </t>
  </si>
  <si>
    <t>24</t>
  </si>
  <si>
    <t>BRISBANE (AUBNE)
(24DAYS FM XIA; 16DAYS FM SIN)</t>
  </si>
  <si>
    <t>SYDNEY (AUSYD) 
(27DAYS FM XIA; 19DAYS FM SIN)</t>
  </si>
  <si>
    <t>AUCKLAND (NZAKL)
(33DAYS FM XIA; 25DAYS FM SIN)</t>
  </si>
  <si>
    <t>LYTTELTON (NZLTT) 
(39DAYS FM XIA; 31DAYS FM SIN)</t>
  </si>
  <si>
    <t>FREMANTLE (WA) (AUFTL)
(22DAYS FM XIA; 9DAYS FM SIN)</t>
  </si>
  <si>
    <t>MELBOURNE (VI) (AUMEL) 
(30DAYS FM XIA; 17DAYS FM SIN)</t>
  </si>
  <si>
    <t>NAPIER PORT (NZNPR)
(37DAYS FM XIA; 24DAYS FM SIN)</t>
  </si>
  <si>
    <t>TAURANGA (NZTAU) 
(39DAYS FM XIA; 26DAYS FM SIN)</t>
  </si>
  <si>
    <t>BRISBANE (AUBNE) 
(14DAYS FM XIA; 12DAYS FM HKG)</t>
  </si>
  <si>
    <t>MELBOURNE (VI) (AUMEL)
(18DAYS FM XIA; 16DAYS FM HKG)</t>
  </si>
  <si>
    <t>SYDNEY (AUSYD) 
(22DAYS FM XIA; 20DAYS FM HKG)</t>
  </si>
  <si>
    <t>MSC YORK VII V.UK405A (YK3/23E)</t>
  </si>
  <si>
    <t>GEM/59E</t>
  </si>
  <si>
    <t>GLEN CANYON 59E</t>
  </si>
  <si>
    <t>GLEN CANYON 60W(GEM 60W)</t>
  </si>
  <si>
    <t>MSC LAGOS X V.UK406A(VJX/6E)</t>
  </si>
  <si>
    <t>SEASPAN LONCOMILLA V.18E</t>
  </si>
  <si>
    <t>SL7/18E</t>
  </si>
  <si>
    <t>MSC VALERIA V.UK402A (QLX/3E)</t>
  </si>
  <si>
    <t>VANCOUVER(BC)
CAVAN (16DAYS)</t>
  </si>
  <si>
    <t>ZIM MOUNT OLYMPUS V.1E (ZO3/1E)</t>
  </si>
  <si>
    <t>RS2/29W</t>
  </si>
  <si>
    <t>OG1/32W</t>
  </si>
  <si>
    <t>JTJ/52W</t>
  </si>
  <si>
    <t>SEAMAX STRATFORD V.24128W</t>
  </si>
  <si>
    <t>OOCL GENOA  V.069W</t>
  </si>
  <si>
    <t>TIANJIN V.52W</t>
  </si>
  <si>
    <t>UWR/406W</t>
  </si>
  <si>
    <t>NT1/409W</t>
  </si>
  <si>
    <t>BZV/410W</t>
  </si>
  <si>
    <t>RENA P V.003W</t>
  </si>
  <si>
    <t>NATAL V.133W</t>
  </si>
  <si>
    <t>ALEXANDRIA BRIDGE V.069W</t>
  </si>
  <si>
    <t>QQC/254W</t>
  </si>
  <si>
    <t>CZ1/19W</t>
  </si>
  <si>
    <t>CU1/168W</t>
  </si>
  <si>
    <t>COSCO AQABA V.076W</t>
  </si>
  <si>
    <t>COSCO IZMIR V.076W</t>
  </si>
  <si>
    <t>MALIAKOS V.168W</t>
  </si>
  <si>
    <t>XDM/37S</t>
  </si>
  <si>
    <t>LVX/9S</t>
  </si>
  <si>
    <t>MK3/5S</t>
  </si>
  <si>
    <t>ZS4/3S</t>
  </si>
  <si>
    <t>ZPX</t>
  </si>
  <si>
    <t>OS4/920E</t>
  </si>
  <si>
    <t>SYNERGY OAKLAND V.920E</t>
  </si>
  <si>
    <t>9450583</t>
  </si>
  <si>
    <t>9436458</t>
  </si>
  <si>
    <t>BC4/81E</t>
  </si>
  <si>
    <t>BACH V.81E</t>
  </si>
  <si>
    <t>GSL VALERIE V.344E</t>
  </si>
  <si>
    <t>GV0/344E</t>
  </si>
  <si>
    <t>9315874</t>
  </si>
  <si>
    <t>YM CREDENTIAL 068S</t>
  </si>
  <si>
    <t>GSL AFRICA 946S</t>
  </si>
  <si>
    <t>YM CREDENTIAL 069S</t>
  </si>
  <si>
    <t>YD5/40S</t>
  </si>
  <si>
    <t>LZH/946S</t>
  </si>
  <si>
    <t>UHK/18S</t>
  </si>
  <si>
    <t>YD5/41S</t>
  </si>
  <si>
    <t>HF3/62S</t>
  </si>
  <si>
    <t>XA3/28S</t>
  </si>
  <si>
    <t>LP7/2S</t>
  </si>
  <si>
    <t>HF3/63S</t>
  </si>
  <si>
    <t>XA3/29S</t>
  </si>
  <si>
    <t>HE JIN 2405S</t>
  </si>
  <si>
    <t>XIN AN 28S</t>
  </si>
  <si>
    <t>MILD PEONY 2407S</t>
  </si>
  <si>
    <t>HE JIN 2408S</t>
  </si>
  <si>
    <t>XIN AN 29S</t>
  </si>
  <si>
    <t>AMS截申报</t>
  </si>
  <si>
    <t xml:space="preserve">BLANK </t>
  </si>
  <si>
    <t>SI截周四10：00； 进场/VGM/申报/海关截单周五12：00;     截放行 周五 18：00 </t>
  </si>
  <si>
    <t>TO BE NAMED</t>
  </si>
  <si>
    <t>SEASPAN KOBE V.8E</t>
  </si>
  <si>
    <t>YG5/8E</t>
  </si>
  <si>
    <t>YQQ/19E</t>
  </si>
  <si>
    <t>CONTI MAKALU V.QP407E</t>
  </si>
  <si>
    <t>VJR/34E</t>
  </si>
  <si>
    <t>VGX/26E</t>
  </si>
  <si>
    <t>MSC JASPER VIII V.QP408E</t>
  </si>
  <si>
    <t>ZIM NEWARK V.26E</t>
  </si>
  <si>
    <t>MAERSK LABREA V.409W(JA4/18W)</t>
  </si>
  <si>
    <t>MAERSK LAVRAS V.410W(LV5/19W)</t>
  </si>
  <si>
    <t>MAERSK LETICIA 411W(TE6/24W)</t>
  </si>
  <si>
    <t>NA7/50E</t>
  </si>
  <si>
    <t>ME3/26E</t>
  </si>
  <si>
    <t>TM5/274E</t>
  </si>
  <si>
    <t>NAVIOS AMARILLO 50E</t>
  </si>
  <si>
    <t>SEASPAN EMERALD 26E</t>
  </si>
  <si>
    <t>GLEN CANYON 60W(GEM 60W)(VIA KRPUS)</t>
  </si>
  <si>
    <t>STAMATIS B 274E</t>
  </si>
  <si>
    <t>SEASPAN EMERALD 27W(ME3 27W)</t>
  </si>
  <si>
    <t>业务 胡先生:   TEL:0592-2689803(D) /15880287084    Email address:hu.tom@zim.com</t>
  </si>
  <si>
    <t>ZIM LUANDA 111E(ZLD 111E)</t>
  </si>
  <si>
    <t>VELA 9E(VLB 9E)</t>
  </si>
  <si>
    <t>ZIM Pnw Xpress (加拿大线）</t>
  </si>
  <si>
    <t xml:space="preserve">ZIM Ecommerce Xpress 美西快航(T/S SERVICE)  </t>
  </si>
  <si>
    <t>UWK/21E</t>
  </si>
  <si>
    <t>业务 胡先生:   TEL:0592-2689803(D) /15880287084    Email: hu.tom@zim.com
业务 叶小姐：TEL:0592-2687213(D) / 15606090558    Email: ye.joy@zim.com</t>
  </si>
  <si>
    <t>CA2/31E</t>
  </si>
  <si>
    <t>AM3/31E</t>
  </si>
  <si>
    <t>QAB/27E</t>
  </si>
  <si>
    <t>UHN/11E</t>
  </si>
  <si>
    <t>GMK/27E</t>
  </si>
  <si>
    <t>UGQ/19E</t>
  </si>
  <si>
    <t>ZIM SAVANNAH V.21E</t>
  </si>
  <si>
    <t>MAERSK SHAMS V.408E</t>
  </si>
  <si>
    <t>GRETE MAERSK V.409E</t>
  </si>
  <si>
    <t>MAERSK SIRAC V.410E</t>
  </si>
  <si>
    <t>GSL ALEXANDRA V.409E</t>
  </si>
  <si>
    <t>ALBERT MAERSK V.UL410E</t>
  </si>
  <si>
    <t>9250971</t>
  </si>
  <si>
    <t>TA3/27W</t>
  </si>
  <si>
    <t>HKC/13W</t>
  </si>
  <si>
    <r>
      <rPr>
        <b/>
        <sz val="12"/>
        <color rgb="FFFF0000"/>
        <rFont val="Calibri"/>
        <family val="2"/>
        <scheme val="minor"/>
      </rPr>
      <t>Caribbean delivery via Cartagena:</t>
    </r>
    <r>
      <rPr>
        <b/>
        <sz val="12"/>
        <rFont val="Calibri"/>
        <family val="2"/>
        <scheme val="minor"/>
      </rPr>
      <t xml:space="preserve"> </t>
    </r>
    <r>
      <rPr>
        <sz val="12"/>
        <rFont val="Calibri"/>
        <family val="2"/>
        <scheme val="minor"/>
      </rPr>
      <t>HALIFAX (NS),BARRANQUILLA,BELIZE CITY, BRIDGETOWN, CARTAGENA, CAUCEDO,GEORGETOWN, EL GUAMACHE, GUATEMALA CITY,SAN JUAN, GUANTA, LA GUAIRA,  MARACAIBO, PUERTO CABELLO,   PUERTO CORTES,  PARAMARIBO，SAN JOSE, 
SAN PEDRO SULA, PORT AU PRINCE, PORT OF SPAIN,  SAN SALVADOR</t>
    </r>
  </si>
  <si>
    <r>
      <t xml:space="preserve">ZIM Ecommerce Xpress Baltimore (墨西哥&amp;加勒比&amp;美东快线)Caribbean via </t>
    </r>
    <r>
      <rPr>
        <b/>
        <sz val="12"/>
        <color rgb="FFC00000"/>
        <rFont val="Calibri"/>
        <family val="2"/>
        <scheme val="minor"/>
      </rPr>
      <t>Cartagena</t>
    </r>
    <r>
      <rPr>
        <b/>
        <sz val="12"/>
        <color indexed="8"/>
        <rFont val="Calibri"/>
        <family val="2"/>
        <scheme val="minor"/>
      </rPr>
      <t xml:space="preserve">(T/S SERVICE)  </t>
    </r>
  </si>
  <si>
    <t>ZIM MOUNT RAINIER V.3E(ZR1/3E)</t>
  </si>
  <si>
    <t>ZIM MOUNT BLANC V.4E(ZB1/4E)</t>
  </si>
  <si>
    <t>ZIM MOUNT ELBRUS V.1E(ZE6/1E)</t>
  </si>
  <si>
    <t>GH BORA 24118S</t>
  </si>
  <si>
    <t>航线</t>
  </si>
  <si>
    <t>船名</t>
  </si>
  <si>
    <t>航次</t>
  </si>
  <si>
    <t>福州码头</t>
  </si>
  <si>
    <t>操作时间</t>
  </si>
  <si>
    <t>马尾-厦门 
船代：嘉航</t>
  </si>
  <si>
    <t xml:space="preserve">DE QI 6 </t>
  </si>
  <si>
    <t>E019</t>
  </si>
  <si>
    <t>DI6/136S</t>
  </si>
  <si>
    <t>/周四</t>
  </si>
  <si>
    <t>马尾青州</t>
  </si>
  <si>
    <r>
      <t xml:space="preserve">截关时间：
周三17:00          周六12:00 
</t>
    </r>
    <r>
      <rPr>
        <sz val="11"/>
        <color theme="1"/>
        <rFont val="Calibri"/>
        <family val="2"/>
        <scheme val="minor"/>
      </rPr>
      <t xml:space="preserve">VGM截止时间:
周三12:00      周五17:30  </t>
    </r>
  </si>
  <si>
    <t>E021</t>
  </si>
  <si>
    <t>DI6/137S</t>
  </si>
  <si>
    <t>/周日</t>
  </si>
  <si>
    <t>E023</t>
  </si>
  <si>
    <t>DI6/138S</t>
  </si>
  <si>
    <t>E025</t>
  </si>
  <si>
    <t>DI6/139S</t>
  </si>
  <si>
    <t>E027</t>
  </si>
  <si>
    <t>DI6/140S</t>
  </si>
  <si>
    <t>E029</t>
  </si>
  <si>
    <t>DI6/141S</t>
  </si>
  <si>
    <t>E031</t>
  </si>
  <si>
    <t>DI6/142S</t>
  </si>
  <si>
    <t>E033</t>
  </si>
  <si>
    <t>DI6/143S</t>
  </si>
  <si>
    <t>E035</t>
  </si>
  <si>
    <t>DI6/144S</t>
  </si>
  <si>
    <t>江阴-厦门 
船代：嘉航</t>
  </si>
  <si>
    <t>HUAXIN116</t>
  </si>
  <si>
    <t>EJ05</t>
  </si>
  <si>
    <t>AX4/134S</t>
  </si>
  <si>
    <t>江阴</t>
  </si>
  <si>
    <t>截关时间：
周二18:00        周五12:00       
截进重时间：
周二:16:00      周五10:00
VGM截止时间：
周二:12:00       周四:17:00</t>
  </si>
  <si>
    <t>ZE YUAN</t>
  </si>
  <si>
    <t>ZY5/766S</t>
  </si>
  <si>
    <t>/周三</t>
  </si>
  <si>
    <t>EJ06</t>
  </si>
  <si>
    <t>AX4/135S</t>
  </si>
  <si>
    <t>ZY5/768S</t>
  </si>
  <si>
    <t>EJ07</t>
  </si>
  <si>
    <t>AX4/136S</t>
  </si>
  <si>
    <t>ZY5/770S</t>
  </si>
  <si>
    <t>EJ08</t>
  </si>
  <si>
    <t>AX4/137S</t>
  </si>
  <si>
    <t>ZY5/772S</t>
  </si>
  <si>
    <t>订舱注意事项：</t>
  </si>
  <si>
    <t>0. SI截止时间烦请查询：http://www.worde.com/download_category.php?id=4， 每周五公布下周时间，请知悉，谢谢</t>
  </si>
  <si>
    <t>1.二程船期表详见工作表2。</t>
  </si>
  <si>
    <t>2.二程船期表可在ZIM 网站下载，网址：https://www.zimchina.com/za-cn/global-network/asia-oceania/china/china-schedules</t>
  </si>
  <si>
    <t>3.订舱时，烦请提供完整订舱客户及合约号。</t>
  </si>
  <si>
    <t>4. VGM需在嘉航提交提单时一并提供。如嘉航无法提交，请在ZIM网站上提交并发送，网址： https://www.zimchina.com/za-cn/tools/solas-vgm。</t>
  </si>
  <si>
    <t>5. 马尾-厦门线码头以具体放舱时为准</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</si>
</sst>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409]d/mmm;@"/>
    <numFmt numFmtId="165" formatCode="m/d"/>
    <numFmt numFmtId="166" formatCode="[$-409]d\-mmm;@"/>
    <numFmt numFmtId="167" formatCode="0000"/>
  </numFmts>
  <fonts count="54">
    <font>
      <sz val="11"/>
      <color theme="1"/>
      <name val="Calibri"/>
      <family val="2"/>
      <scheme val="minor"/>
    </font>
    <font>
      <sz val="11"/>
      <color theme="1"/>
      <name val="Calibri"/>
      <family val="2"/>
      <scheme val="minor"/>
    </font>
    <font>
      <sz val="12"/>
      <name val="宋体"/>
      <family val="3"/>
      <charset val="134"/>
    </font>
    <font>
      <sz val="11"/>
      <color theme="1"/>
      <name val="Calibri"/>
      <family val="2"/>
      <charset val="134"/>
      <scheme val="minor"/>
    </font>
    <font>
      <sz val="12"/>
      <color indexed="8"/>
      <name val="宋体"/>
      <family val="3"/>
      <charset val="134"/>
    </font>
    <font>
      <sz val="12"/>
      <color theme="1"/>
      <name val="Tahoma"/>
      <family val="2"/>
    </font>
    <font>
      <b/>
      <sz val="9"/>
      <color indexed="9"/>
      <name val="Tahoma"/>
      <family val="2"/>
      <charset val="134"/>
    </font>
    <font>
      <sz val="12"/>
      <name val="Tahoma"/>
      <family val="2"/>
    </font>
    <font>
      <sz val="10"/>
      <name val="Arial"/>
      <family val="2"/>
    </font>
    <font>
      <sz val="12"/>
      <color rgb="FFFF0000"/>
      <name val="Tahoma"/>
      <family val="2"/>
    </font>
    <font>
      <u/>
      <sz val="11"/>
      <color theme="10"/>
      <name val="Calibri"/>
      <family val="2"/>
      <scheme val="minor"/>
    </font>
    <font>
      <sz val="12"/>
      <color theme="0"/>
      <name val="Tahoma"/>
      <family val="2"/>
    </font>
    <font>
      <b/>
      <sz val="8"/>
      <color indexed="48"/>
      <name val="MS Sans Serif"/>
    </font>
    <font>
      <sz val="8"/>
      <color theme="1"/>
      <name val="MS Sans Serif"/>
    </font>
    <font>
      <b/>
      <sz val="12"/>
      <color rgb="FF000000"/>
      <name val="宋体"/>
      <family val="3"/>
      <charset val="134"/>
    </font>
    <font>
      <sz val="11"/>
      <name val="Calibri"/>
      <family val="2"/>
      <scheme val="minor"/>
    </font>
    <font>
      <sz val="12"/>
      <color theme="1"/>
      <name val="Calibri"/>
      <family val="2"/>
      <scheme val="minor"/>
    </font>
    <font>
      <sz val="12"/>
      <color indexed="8"/>
      <name val="Calibri"/>
      <family val="2"/>
      <scheme val="minor"/>
    </font>
    <font>
      <b/>
      <sz val="18"/>
      <color indexed="8"/>
      <name val="Calibri"/>
      <family val="2"/>
      <scheme val="minor"/>
    </font>
    <font>
      <b/>
      <sz val="12"/>
      <color indexed="8"/>
      <name val="Calibri"/>
      <family val="2"/>
      <scheme val="minor"/>
    </font>
    <font>
      <b/>
      <sz val="12"/>
      <color theme="1"/>
      <name val="Calibri"/>
      <family val="2"/>
      <scheme val="minor"/>
    </font>
    <font>
      <sz val="12"/>
      <name val="Calibri"/>
      <family val="2"/>
      <scheme val="minor"/>
    </font>
    <font>
      <b/>
      <sz val="12"/>
      <name val="Calibri"/>
      <family val="2"/>
      <scheme val="minor"/>
    </font>
    <font>
      <sz val="12"/>
      <color rgb="FF000000"/>
      <name val="Calibri"/>
      <family val="2"/>
      <scheme val="minor"/>
    </font>
    <font>
      <b/>
      <sz val="12"/>
      <color rgb="FF000000"/>
      <name val="Calibri"/>
      <family val="2"/>
      <scheme val="minor"/>
    </font>
    <font>
      <sz val="12"/>
      <color theme="4" tint="0.39997558519241921"/>
      <name val="Calibri"/>
      <family val="2"/>
      <scheme val="minor"/>
    </font>
    <font>
      <b/>
      <sz val="12"/>
      <color rgb="FFFF0000"/>
      <name val="Calibri"/>
      <family val="2"/>
      <scheme val="minor"/>
    </font>
    <font>
      <sz val="12"/>
      <color rgb="FFFF0000"/>
      <name val="Calibri"/>
      <family val="2"/>
      <scheme val="minor"/>
    </font>
    <font>
      <b/>
      <sz val="18"/>
      <color rgb="FF000000"/>
      <name val="Calibri"/>
      <family val="2"/>
      <scheme val="minor"/>
    </font>
    <font>
      <sz val="12"/>
      <color rgb="FFC00000"/>
      <name val="Calibri"/>
      <family val="2"/>
      <scheme val="minor"/>
    </font>
    <font>
      <b/>
      <sz val="18"/>
      <name val="Calibri"/>
      <family val="2"/>
      <scheme val="minor"/>
    </font>
    <font>
      <sz val="12"/>
      <color indexed="8"/>
      <name val="Tahoma"/>
      <family val="2"/>
    </font>
    <font>
      <strike/>
      <sz val="12"/>
      <color theme="1"/>
      <name val="Tahoma"/>
      <family val="2"/>
    </font>
    <font>
      <sz val="9"/>
      <name val="Tahoma"/>
      <family val="2"/>
    </font>
    <font>
      <sz val="12"/>
      <color rgb="FF000000"/>
      <name val="Tahoma"/>
      <family val="2"/>
    </font>
    <font>
      <sz val="12"/>
      <name val="Arial Black"/>
      <family val="2"/>
    </font>
    <font>
      <sz val="12"/>
      <color theme="0"/>
      <name val="Calibri"/>
      <family val="2"/>
      <scheme val="minor"/>
    </font>
    <font>
      <sz val="8"/>
      <name val="Tahoma"/>
      <family val="2"/>
    </font>
    <font>
      <b/>
      <sz val="12"/>
      <color rgb="FFC00000"/>
      <name val="Calibri"/>
      <family val="2"/>
      <scheme val="minor"/>
    </font>
    <font>
      <b/>
      <sz val="10"/>
      <color theme="1"/>
      <name val="Calibri"/>
      <family val="2"/>
      <scheme val="minor"/>
    </font>
    <font>
      <sz val="12"/>
      <name val="Tahoma"/>
      <family val="2"/>
    </font>
    <font>
      <sz val="8"/>
      <name val="Calibri"/>
      <family val="2"/>
      <scheme val="minor"/>
    </font>
    <font>
      <b/>
      <sz val="12"/>
      <color theme="0"/>
      <name val="宋体"/>
      <family val="3"/>
      <charset val="134"/>
    </font>
    <font>
      <sz val="10"/>
      <name val="Verdana"/>
      <family val="2"/>
    </font>
    <font>
      <b/>
      <sz val="10"/>
      <name val="Verdana"/>
      <family val="2"/>
    </font>
    <font>
      <sz val="11"/>
      <name val="Arial"/>
      <family val="2"/>
    </font>
    <font>
      <sz val="10"/>
      <name val="Calibri Light"/>
      <family val="2"/>
    </font>
    <font>
      <sz val="11"/>
      <color theme="1"/>
      <name val="Arial"/>
      <family val="2"/>
    </font>
    <font>
      <sz val="10"/>
      <name val="宋体"/>
      <family val="3"/>
      <charset val="134"/>
    </font>
    <font>
      <sz val="11"/>
      <name val="宋体"/>
      <family val="3"/>
      <charset val="134"/>
    </font>
    <font>
      <sz val="11"/>
      <color theme="0"/>
      <name val="Calibri"/>
      <family val="3"/>
      <charset val="134"/>
      <scheme val="minor"/>
    </font>
    <font>
      <b/>
      <sz val="11"/>
      <color rgb="FFFF0000"/>
      <name val="Calibri"/>
      <family val="2"/>
      <scheme val="minor"/>
    </font>
    <font>
      <sz val="11"/>
      <color rgb="FF212B60"/>
      <name val="宋体"/>
      <family val="3"/>
      <charset val="134"/>
    </font>
    <font>
      <sz val="11"/>
      <color rgb="FF212B60"/>
      <name val="Tahoma"/>
      <family val="2"/>
      <charset val="134"/>
    </font>
  </fonts>
  <fills count="11">
    <fill>
      <patternFill patternType="none"/>
    </fill>
    <fill>
      <patternFill patternType="gray125"/>
    </fill>
    <fill>
      <patternFill patternType="solid">
        <fgColor theme="0"/>
        <bgColor indexed="64"/>
      </patternFill>
    </fill>
    <fill>
      <patternFill patternType="solid">
        <fgColor indexed="62"/>
        <bgColor indexed="64"/>
      </patternFill>
    </fill>
    <fill>
      <patternFill patternType="solid">
        <fgColor indexed="22"/>
        <bgColor indexed="64"/>
      </patternFill>
    </fill>
    <fill>
      <patternFill patternType="solid">
        <fgColor rgb="FF9BC2E6"/>
        <bgColor indexed="64"/>
      </patternFill>
    </fill>
    <fill>
      <patternFill patternType="solid">
        <fgColor rgb="FFBDD7EE"/>
        <bgColor indexed="64"/>
      </patternFill>
    </fill>
    <fill>
      <patternFill patternType="solid">
        <fgColor rgb="FF9BC2E6"/>
        <bgColor rgb="FF000000"/>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bgColor indexed="64"/>
      </patternFill>
    </fill>
  </fills>
  <borders count="43">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auto="1"/>
      </left>
      <right/>
      <top style="medium">
        <color indexed="64"/>
      </top>
      <bottom style="thin">
        <color auto="1"/>
      </bottom>
      <diagonal/>
    </border>
    <border>
      <left style="thin">
        <color auto="1"/>
      </left>
      <right/>
      <top style="thin">
        <color auto="1"/>
      </top>
      <bottom/>
      <diagonal/>
    </border>
    <border>
      <left/>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auto="1"/>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auto="1"/>
      </top>
      <bottom style="thin">
        <color auto="1"/>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diagonal/>
    </border>
    <border>
      <left/>
      <right style="thin">
        <color auto="1"/>
      </right>
      <top style="thin">
        <color auto="1"/>
      </top>
      <bottom/>
      <diagonal/>
    </border>
    <border>
      <left style="medium">
        <color indexed="64"/>
      </left>
      <right style="thin">
        <color auto="1"/>
      </right>
      <top style="thin">
        <color auto="1"/>
      </top>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right style="thin">
        <color auto="1"/>
      </right>
      <top/>
      <bottom/>
      <diagonal/>
    </border>
    <border>
      <left/>
      <right style="thin">
        <color auto="1"/>
      </right>
      <top/>
      <bottom style="thin">
        <color auto="1"/>
      </bottom>
      <diagonal/>
    </border>
  </borders>
  <cellStyleXfs count="17">
    <xf numFmtId="0" fontId="0" fillId="0" borderId="0"/>
    <xf numFmtId="164" fontId="2" fillId="0" borderId="0">
      <alignment vertical="center"/>
    </xf>
    <xf numFmtId="0" fontId="3" fillId="0" borderId="0"/>
    <xf numFmtId="164" fontId="2" fillId="0" borderId="0">
      <alignment vertical="center"/>
    </xf>
    <xf numFmtId="0" fontId="2" fillId="0" borderId="1" applyNumberFormat="0" applyFont="0" applyFill="0" applyAlignment="0" applyProtection="0">
      <alignment horizontal="center" vertical="center"/>
    </xf>
    <xf numFmtId="165" fontId="6" fillId="3" borderId="1">
      <alignment vertical="center"/>
    </xf>
    <xf numFmtId="0" fontId="8" fillId="0" borderId="0"/>
    <xf numFmtId="0" fontId="1" fillId="0" borderId="0">
      <alignment vertical="center"/>
    </xf>
    <xf numFmtId="0" fontId="8" fillId="0" borderId="0"/>
    <xf numFmtId="0" fontId="8" fillId="0" borderId="0"/>
    <xf numFmtId="164" fontId="2" fillId="0" borderId="0">
      <alignment vertical="center"/>
    </xf>
    <xf numFmtId="0" fontId="8" fillId="0" borderId="0"/>
    <xf numFmtId="0" fontId="10" fillId="0" borderId="0" applyNumberFormat="0" applyFill="0" applyBorder="0" applyAlignment="0" applyProtection="0"/>
    <xf numFmtId="0" fontId="2" fillId="0" borderId="1" applyNumberFormat="0" applyFont="0" applyFill="0" applyAlignment="0" applyProtection="0">
      <alignment horizontal="center" vertical="center"/>
    </xf>
    <xf numFmtId="165" fontId="6" fillId="3" borderId="1">
      <alignment vertical="center"/>
    </xf>
    <xf numFmtId="0" fontId="2" fillId="0" borderId="1" applyNumberFormat="0" applyFont="0" applyFill="0" applyAlignment="0" applyProtection="0">
      <alignment horizontal="center" vertical="center"/>
    </xf>
    <xf numFmtId="165" fontId="6" fillId="3" borderId="1">
      <alignment vertical="center"/>
    </xf>
  </cellStyleXfs>
  <cellXfs count="421">
    <xf numFmtId="0" fontId="0" fillId="0" borderId="0" xfId="0"/>
    <xf numFmtId="164" fontId="5" fillId="0" borderId="0" xfId="1" applyFont="1">
      <alignment vertical="center"/>
    </xf>
    <xf numFmtId="164" fontId="7" fillId="0" borderId="0" xfId="1" applyFont="1" applyAlignment="1">
      <alignment horizontal="center" vertical="center"/>
    </xf>
    <xf numFmtId="164" fontId="4" fillId="0" borderId="0" xfId="3" applyFont="1" applyAlignment="1">
      <alignment horizontal="left" vertical="center" wrapText="1"/>
    </xf>
    <xf numFmtId="164" fontId="4" fillId="2" borderId="0" xfId="3" applyFont="1" applyFill="1" applyAlignment="1">
      <alignment vertical="center" wrapText="1"/>
    </xf>
    <xf numFmtId="164" fontId="9" fillId="0" borderId="0" xfId="1" applyFont="1">
      <alignment vertical="center"/>
    </xf>
    <xf numFmtId="0" fontId="15" fillId="0" borderId="0" xfId="0" applyFont="1"/>
    <xf numFmtId="164" fontId="10" fillId="0" borderId="0" xfId="12" applyNumberFormat="1" applyAlignment="1">
      <alignment horizontal="left" vertical="center" wrapText="1"/>
    </xf>
    <xf numFmtId="0" fontId="0" fillId="0" borderId="0" xfId="0" applyAlignment="1">
      <alignment horizontal="center" vertical="center"/>
    </xf>
    <xf numFmtId="164" fontId="4" fillId="0" borderId="0" xfId="3" applyFont="1" applyAlignment="1">
      <alignment horizontal="center" vertical="center" wrapText="1"/>
    </xf>
    <xf numFmtId="0" fontId="15" fillId="0" borderId="0" xfId="0" applyFont="1" applyAlignment="1">
      <alignment horizontal="center" vertical="center"/>
    </xf>
    <xf numFmtId="49" fontId="13" fillId="0" borderId="7" xfId="0" applyNumberFormat="1" applyFont="1" applyBorder="1" applyAlignment="1">
      <alignment horizontal="left"/>
    </xf>
    <xf numFmtId="49" fontId="12" fillId="4" borderId="7" xfId="0" applyNumberFormat="1" applyFont="1" applyFill="1" applyBorder="1" applyAlignment="1">
      <alignment horizontal="center" vertical="center" wrapText="1"/>
    </xf>
    <xf numFmtId="164" fontId="4" fillId="2" borderId="0" xfId="3" applyFont="1" applyFill="1" applyAlignment="1">
      <alignment horizontal="center" vertical="center" wrapText="1"/>
    </xf>
    <xf numFmtId="49" fontId="4" fillId="2" borderId="0" xfId="3" applyNumberFormat="1" applyFont="1" applyFill="1" applyAlignment="1">
      <alignment vertical="center" wrapText="1"/>
    </xf>
    <xf numFmtId="49" fontId="4" fillId="0" borderId="0" xfId="3" applyNumberFormat="1" applyFont="1" applyAlignment="1">
      <alignment horizontal="left" vertical="center" wrapText="1"/>
    </xf>
    <xf numFmtId="49" fontId="10" fillId="0" borderId="0" xfId="12" applyNumberFormat="1" applyAlignment="1">
      <alignment horizontal="left" vertical="center" wrapText="1"/>
    </xf>
    <xf numFmtId="164" fontId="16" fillId="2" borderId="7" xfId="3" applyFont="1" applyFill="1" applyBorder="1" applyAlignment="1">
      <alignment horizontal="center" vertical="center" wrapText="1"/>
    </xf>
    <xf numFmtId="0" fontId="16" fillId="2" borderId="7" xfId="4" applyFont="1" applyFill="1" applyBorder="1" applyAlignment="1">
      <alignment horizontal="center" vertical="center" wrapText="1"/>
    </xf>
    <xf numFmtId="164" fontId="16" fillId="2" borderId="7" xfId="4" applyNumberFormat="1" applyFont="1" applyFill="1" applyBorder="1" applyAlignment="1">
      <alignment horizontal="center" vertical="center"/>
    </xf>
    <xf numFmtId="164" fontId="16" fillId="0" borderId="7" xfId="11" applyNumberFormat="1" applyFont="1" applyBorder="1" applyAlignment="1">
      <alignment horizontal="center" vertical="center"/>
    </xf>
    <xf numFmtId="164" fontId="16" fillId="2" borderId="7" xfId="4" applyNumberFormat="1" applyFont="1" applyFill="1" applyBorder="1" applyAlignment="1">
      <alignment horizontal="center" vertical="center" wrapText="1"/>
    </xf>
    <xf numFmtId="49" fontId="16" fillId="2" borderId="7" xfId="4" applyNumberFormat="1" applyFont="1" applyFill="1" applyBorder="1" applyAlignment="1">
      <alignment horizontal="center" vertical="center" wrapText="1"/>
    </xf>
    <xf numFmtId="165" fontId="21" fillId="6" borderId="7" xfId="4" applyNumberFormat="1" applyFont="1" applyFill="1" applyBorder="1" applyAlignment="1">
      <alignment horizontal="center" vertical="center"/>
    </xf>
    <xf numFmtId="165" fontId="21" fillId="6" borderId="7" xfId="4" applyNumberFormat="1" applyFont="1" applyFill="1" applyBorder="1" applyAlignment="1">
      <alignment horizontal="center" vertical="center" wrapText="1"/>
    </xf>
    <xf numFmtId="164" fontId="21" fillId="6" borderId="7" xfId="1" applyFont="1" applyFill="1" applyBorder="1" applyAlignment="1">
      <alignment horizontal="center" vertical="center"/>
    </xf>
    <xf numFmtId="164" fontId="21" fillId="6" borderId="7" xfId="1" applyFont="1" applyFill="1" applyBorder="1" applyAlignment="1">
      <alignment horizontal="center" vertical="center" wrapText="1"/>
    </xf>
    <xf numFmtId="165" fontId="16" fillId="2" borderId="7" xfId="4" applyNumberFormat="1" applyFont="1" applyFill="1" applyBorder="1" applyAlignment="1">
      <alignment horizontal="center" vertical="center"/>
    </xf>
    <xf numFmtId="164" fontId="16" fillId="2" borderId="7" xfId="11" applyNumberFormat="1" applyFont="1" applyFill="1" applyBorder="1" applyAlignment="1">
      <alignment horizontal="center" vertical="center"/>
    </xf>
    <xf numFmtId="164" fontId="19" fillId="5" borderId="13" xfId="1" applyFont="1" applyFill="1" applyBorder="1" applyAlignment="1">
      <alignment horizontal="centerContinuous" vertical="center"/>
    </xf>
    <xf numFmtId="164" fontId="19" fillId="5" borderId="22" xfId="1" applyFont="1" applyFill="1" applyBorder="1" applyAlignment="1">
      <alignment horizontal="centerContinuous" vertical="center"/>
    </xf>
    <xf numFmtId="164" fontId="19" fillId="5" borderId="23" xfId="1" applyFont="1" applyFill="1" applyBorder="1" applyAlignment="1">
      <alignment horizontal="centerContinuous" vertical="center"/>
    </xf>
    <xf numFmtId="164" fontId="20" fillId="5" borderId="7" xfId="1" applyFont="1" applyFill="1" applyBorder="1" applyAlignment="1">
      <alignment horizontal="centerContinuous" vertical="center"/>
    </xf>
    <xf numFmtId="164" fontId="19" fillId="5" borderId="6" xfId="1" applyFont="1" applyFill="1" applyBorder="1" applyAlignment="1">
      <alignment horizontal="centerContinuous" vertical="center"/>
    </xf>
    <xf numFmtId="164" fontId="19" fillId="5" borderId="9" xfId="1" applyFont="1" applyFill="1" applyBorder="1" applyAlignment="1">
      <alignment horizontal="centerContinuous" vertical="center"/>
    </xf>
    <xf numFmtId="164" fontId="19" fillId="5" borderId="21" xfId="1" applyFont="1" applyFill="1" applyBorder="1" applyAlignment="1">
      <alignment horizontal="centerContinuous" vertical="center"/>
    </xf>
    <xf numFmtId="164" fontId="19" fillId="5" borderId="17" xfId="1" applyFont="1" applyFill="1" applyBorder="1" applyAlignment="1">
      <alignment horizontal="centerContinuous" vertical="center"/>
    </xf>
    <xf numFmtId="164" fontId="19" fillId="5" borderId="18" xfId="1" applyFont="1" applyFill="1" applyBorder="1" applyAlignment="1">
      <alignment horizontal="centerContinuous" vertical="center"/>
    </xf>
    <xf numFmtId="165" fontId="16" fillId="6" borderId="7" xfId="4" applyNumberFormat="1" applyFont="1" applyFill="1" applyBorder="1" applyAlignment="1">
      <alignment horizontal="center" vertical="center" wrapText="1"/>
    </xf>
    <xf numFmtId="165" fontId="16" fillId="6" borderId="7" xfId="4" applyNumberFormat="1" applyFont="1" applyFill="1" applyBorder="1" applyAlignment="1">
      <alignment horizontal="center" vertical="center"/>
    </xf>
    <xf numFmtId="164" fontId="21" fillId="2" borderId="7" xfId="4" applyNumberFormat="1" applyFont="1" applyFill="1" applyBorder="1" applyAlignment="1">
      <alignment horizontal="center" vertical="center" wrapText="1"/>
    </xf>
    <xf numFmtId="164" fontId="21" fillId="2" borderId="7" xfId="4" quotePrefix="1" applyNumberFormat="1" applyFont="1" applyFill="1" applyBorder="1" applyAlignment="1">
      <alignment horizontal="center" vertical="center" wrapText="1"/>
    </xf>
    <xf numFmtId="164" fontId="21" fillId="2" borderId="7" xfId="4" applyNumberFormat="1" applyFont="1" applyFill="1" applyBorder="1" applyAlignment="1">
      <alignment horizontal="center" vertical="center"/>
    </xf>
    <xf numFmtId="164" fontId="21" fillId="2" borderId="7" xfId="3" applyFont="1" applyFill="1" applyBorder="1" applyAlignment="1">
      <alignment horizontal="center" vertical="center" wrapText="1"/>
    </xf>
    <xf numFmtId="164" fontId="21" fillId="2" borderId="7" xfId="11" applyNumberFormat="1" applyFont="1" applyFill="1" applyBorder="1" applyAlignment="1">
      <alignment horizontal="center" vertical="center"/>
    </xf>
    <xf numFmtId="164" fontId="19" fillId="5" borderId="7" xfId="1" applyFont="1" applyFill="1" applyBorder="1" applyAlignment="1">
      <alignment horizontal="centerContinuous" vertical="center"/>
    </xf>
    <xf numFmtId="164" fontId="16" fillId="0" borderId="7" xfId="4" applyNumberFormat="1" applyFont="1" applyBorder="1" applyAlignment="1">
      <alignment horizontal="center" vertical="center"/>
    </xf>
    <xf numFmtId="164" fontId="21" fillId="0" borderId="7" xfId="3" applyFont="1" applyBorder="1" applyAlignment="1">
      <alignment horizontal="center" vertical="center" wrapText="1"/>
    </xf>
    <xf numFmtId="164" fontId="21" fillId="0" borderId="7" xfId="11" applyNumberFormat="1" applyFont="1" applyBorder="1" applyAlignment="1">
      <alignment horizontal="center" vertical="center"/>
    </xf>
    <xf numFmtId="164" fontId="16" fillId="2" borderId="7" xfId="1" applyFont="1" applyFill="1" applyBorder="1" applyAlignment="1">
      <alignment horizontal="center" vertical="center" wrapText="1"/>
    </xf>
    <xf numFmtId="49" fontId="21" fillId="0" borderId="7" xfId="3" applyNumberFormat="1" applyFont="1" applyBorder="1" applyAlignment="1">
      <alignment horizontal="center" vertical="center" wrapText="1"/>
    </xf>
    <xf numFmtId="164" fontId="21" fillId="0" borderId="7" xfId="4" applyNumberFormat="1" applyFont="1" applyBorder="1" applyAlignment="1">
      <alignment horizontal="center" vertical="center"/>
    </xf>
    <xf numFmtId="165" fontId="21" fillId="2" borderId="7" xfId="4" applyNumberFormat="1" applyFont="1" applyFill="1" applyBorder="1" applyAlignment="1">
      <alignment horizontal="center" vertical="center" wrapText="1"/>
    </xf>
    <xf numFmtId="166" fontId="21" fillId="2" borderId="7" xfId="4" applyNumberFormat="1" applyFont="1" applyFill="1" applyBorder="1" applyAlignment="1">
      <alignment horizontal="center" vertical="center" wrapText="1"/>
    </xf>
    <xf numFmtId="164" fontId="21" fillId="0" borderId="7" xfId="4" applyNumberFormat="1" applyFont="1" applyBorder="1" applyAlignment="1">
      <alignment horizontal="center" wrapText="1"/>
    </xf>
    <xf numFmtId="165" fontId="24" fillId="5" borderId="7" xfId="5" applyFont="1" applyFill="1" applyBorder="1" applyAlignment="1">
      <alignment horizontal="centerContinuous" vertical="center"/>
    </xf>
    <xf numFmtId="165" fontId="22" fillId="5" borderId="7" xfId="5" applyFont="1" applyFill="1" applyBorder="1" applyAlignment="1">
      <alignment horizontal="centerContinuous" vertical="center"/>
    </xf>
    <xf numFmtId="165" fontId="24" fillId="5" borderId="17" xfId="5" applyFont="1" applyFill="1" applyBorder="1" applyAlignment="1">
      <alignment horizontal="centerContinuous" vertical="center"/>
    </xf>
    <xf numFmtId="164" fontId="25" fillId="8" borderId="18" xfId="1" applyFont="1" applyFill="1" applyBorder="1" applyAlignment="1">
      <alignment horizontal="centerContinuous" vertical="center"/>
    </xf>
    <xf numFmtId="164" fontId="21" fillId="6" borderId="7" xfId="11" applyNumberFormat="1" applyFont="1" applyFill="1" applyBorder="1" applyAlignment="1">
      <alignment horizontal="center" vertical="center" wrapText="1"/>
    </xf>
    <xf numFmtId="164" fontId="16" fillId="6" borderId="7" xfId="1" applyFont="1" applyFill="1" applyBorder="1" applyAlignment="1">
      <alignment horizontal="center" vertical="center" wrapText="1"/>
    </xf>
    <xf numFmtId="164" fontId="16" fillId="0" borderId="7" xfId="1" applyFont="1" applyBorder="1" applyAlignment="1">
      <alignment horizontal="center" vertical="center"/>
    </xf>
    <xf numFmtId="165" fontId="26" fillId="5" borderId="7" xfId="5" applyFont="1" applyFill="1" applyBorder="1" applyAlignment="1">
      <alignment horizontal="centerContinuous" vertical="center"/>
    </xf>
    <xf numFmtId="164" fontId="17" fillId="0" borderId="0" xfId="3" applyFont="1" applyAlignment="1">
      <alignment horizontal="left" vertical="center" wrapText="1"/>
    </xf>
    <xf numFmtId="164" fontId="17" fillId="0" borderId="0" xfId="1" applyFont="1" applyAlignment="1">
      <alignment horizontal="center" vertical="center"/>
    </xf>
    <xf numFmtId="165" fontId="20" fillId="5" borderId="7" xfId="5" applyFont="1" applyFill="1" applyBorder="1" applyAlignment="1">
      <alignment horizontal="centerContinuous" vertical="center"/>
    </xf>
    <xf numFmtId="166" fontId="16" fillId="0" borderId="7" xfId="4" applyNumberFormat="1" applyFont="1" applyBorder="1" applyAlignment="1">
      <alignment horizontal="center" vertical="center" wrapText="1"/>
    </xf>
    <xf numFmtId="166" fontId="16" fillId="2" borderId="7" xfId="4" applyNumberFormat="1" applyFont="1" applyFill="1" applyBorder="1" applyAlignment="1">
      <alignment horizontal="center" vertical="center" wrapText="1"/>
    </xf>
    <xf numFmtId="0" fontId="21" fillId="0" borderId="7" xfId="4" applyFont="1" applyBorder="1" applyAlignment="1">
      <alignment horizontal="center" vertical="center"/>
    </xf>
    <xf numFmtId="165" fontId="21" fillId="0" borderId="7" xfId="4" applyNumberFormat="1" applyFont="1" applyBorder="1" applyAlignment="1">
      <alignment horizontal="center" vertical="center"/>
    </xf>
    <xf numFmtId="164" fontId="24" fillId="5" borderId="17" xfId="1" applyFont="1" applyFill="1" applyBorder="1" applyAlignment="1">
      <alignment horizontal="centerContinuous" vertical="center"/>
    </xf>
    <xf numFmtId="164" fontId="24" fillId="5" borderId="18" xfId="1" applyFont="1" applyFill="1" applyBorder="1" applyAlignment="1">
      <alignment horizontal="centerContinuous" vertical="center"/>
    </xf>
    <xf numFmtId="164" fontId="16" fillId="2" borderId="7" xfId="1" applyFont="1" applyFill="1" applyBorder="1" applyAlignment="1">
      <alignment horizontal="center" vertical="center"/>
    </xf>
    <xf numFmtId="1" fontId="16" fillId="2" borderId="7" xfId="3" applyNumberFormat="1" applyFont="1" applyFill="1" applyBorder="1" applyAlignment="1">
      <alignment horizontal="center" vertical="center" wrapText="1"/>
    </xf>
    <xf numFmtId="164" fontId="16" fillId="0" borderId="7" xfId="4" applyNumberFormat="1" applyFont="1" applyBorder="1" applyAlignment="1">
      <alignment horizontal="center" vertical="center" wrapText="1"/>
    </xf>
    <xf numFmtId="49" fontId="4" fillId="2" borderId="0" xfId="3" applyNumberFormat="1" applyFont="1" applyFill="1" applyAlignment="1">
      <alignment horizontal="center" vertical="center" wrapText="1"/>
    </xf>
    <xf numFmtId="164" fontId="17" fillId="0" borderId="7" xfId="4" applyNumberFormat="1" applyFont="1" applyBorder="1" applyAlignment="1">
      <alignment horizontal="center" vertical="center" wrapText="1"/>
    </xf>
    <xf numFmtId="164" fontId="24" fillId="5" borderId="7" xfId="1" applyFont="1" applyFill="1" applyBorder="1" applyAlignment="1">
      <alignment horizontal="centerContinuous" vertical="center"/>
    </xf>
    <xf numFmtId="165" fontId="24" fillId="5" borderId="7" xfId="5" applyFont="1" applyFill="1" applyBorder="1" applyAlignment="1">
      <alignment horizontal="centerContinuous" vertical="center" wrapText="1"/>
    </xf>
    <xf numFmtId="165" fontId="14" fillId="5" borderId="7" xfId="5" applyFont="1" applyFill="1" applyBorder="1" applyAlignment="1">
      <alignment horizontal="centerContinuous" vertical="center"/>
    </xf>
    <xf numFmtId="49" fontId="27" fillId="0" borderId="7" xfId="4" applyNumberFormat="1" applyFont="1" applyBorder="1" applyAlignment="1">
      <alignment horizontal="center" vertical="center"/>
    </xf>
    <xf numFmtId="164" fontId="17" fillId="2" borderId="7" xfId="4" applyNumberFormat="1" applyFont="1" applyFill="1" applyBorder="1" applyAlignment="1">
      <alignment horizontal="center" vertical="center"/>
    </xf>
    <xf numFmtId="0" fontId="21" fillId="0" borderId="7" xfId="0" applyFont="1" applyBorder="1" applyAlignment="1">
      <alignment horizontal="center"/>
    </xf>
    <xf numFmtId="49" fontId="21" fillId="0" borderId="7" xfId="6" applyNumberFormat="1" applyFont="1" applyBorder="1" applyAlignment="1">
      <alignment horizontal="center" vertical="center"/>
    </xf>
    <xf numFmtId="164" fontId="21" fillId="0" borderId="7" xfId="4" applyNumberFormat="1" applyFont="1" applyBorder="1" applyAlignment="1">
      <alignment horizontal="center" vertical="center" wrapText="1"/>
    </xf>
    <xf numFmtId="164" fontId="23" fillId="0" borderId="7" xfId="4" applyNumberFormat="1" applyFont="1" applyBorder="1" applyAlignment="1">
      <alignment horizontal="center" vertical="center" wrapText="1"/>
    </xf>
    <xf numFmtId="164" fontId="23" fillId="0" borderId="7" xfId="1" applyFont="1" applyBorder="1" applyAlignment="1">
      <alignment horizontal="center" vertical="center" wrapText="1"/>
    </xf>
    <xf numFmtId="164" fontId="23" fillId="0" borderId="7" xfId="1" applyFont="1" applyBorder="1" applyAlignment="1">
      <alignment horizontal="center" vertical="center"/>
    </xf>
    <xf numFmtId="165" fontId="23" fillId="6" borderId="7" xfId="4" applyNumberFormat="1" applyFont="1" applyFill="1" applyBorder="1" applyAlignment="1">
      <alignment horizontal="center" vertical="center" wrapText="1"/>
    </xf>
    <xf numFmtId="164" fontId="23" fillId="0" borderId="14" xfId="12" applyNumberFormat="1" applyFont="1" applyBorder="1" applyAlignment="1">
      <alignment horizontal="left" vertical="center" wrapText="1"/>
    </xf>
    <xf numFmtId="164" fontId="23" fillId="0" borderId="15" xfId="12" applyNumberFormat="1" applyFont="1" applyBorder="1" applyAlignment="1">
      <alignment horizontal="left" vertical="center" wrapText="1"/>
    </xf>
    <xf numFmtId="164" fontId="27" fillId="2" borderId="7" xfId="4" applyNumberFormat="1" applyFont="1" applyFill="1" applyBorder="1" applyAlignment="1">
      <alignment horizontal="center" vertical="center" wrapText="1"/>
    </xf>
    <xf numFmtId="164" fontId="27" fillId="0" borderId="7" xfId="4" applyNumberFormat="1" applyFont="1" applyBorder="1" applyAlignment="1">
      <alignment horizontal="center" vertical="center" wrapText="1"/>
    </xf>
    <xf numFmtId="164" fontId="21" fillId="2" borderId="11" xfId="4" applyNumberFormat="1" applyFont="1" applyFill="1" applyBorder="1" applyAlignment="1">
      <alignment horizontal="center" vertical="center" wrapText="1"/>
    </xf>
    <xf numFmtId="164" fontId="23" fillId="0" borderId="0" xfId="12" applyNumberFormat="1" applyFont="1" applyAlignment="1">
      <alignment horizontal="left" vertical="center" wrapText="1"/>
    </xf>
    <xf numFmtId="49" fontId="21" fillId="0" borderId="7" xfId="4" applyNumberFormat="1" applyFont="1" applyBorder="1" applyAlignment="1">
      <alignment horizontal="center" vertical="center"/>
    </xf>
    <xf numFmtId="164" fontId="21" fillId="6" borderId="6" xfId="1" applyFont="1" applyFill="1" applyBorder="1" applyAlignment="1">
      <alignment horizontal="center" vertical="center"/>
    </xf>
    <xf numFmtId="164" fontId="21" fillId="6" borderId="6" xfId="1" applyFont="1" applyFill="1" applyBorder="1" applyAlignment="1">
      <alignment horizontal="center" vertical="center" wrapText="1"/>
    </xf>
    <xf numFmtId="164" fontId="21" fillId="2" borderId="9" xfId="4" applyNumberFormat="1" applyFont="1" applyFill="1" applyBorder="1" applyAlignment="1">
      <alignment horizontal="center" vertical="center" wrapText="1"/>
    </xf>
    <xf numFmtId="164" fontId="25" fillId="8" borderId="13" xfId="1" applyFont="1" applyFill="1" applyBorder="1" applyAlignment="1">
      <alignment horizontal="centerContinuous" vertical="center"/>
    </xf>
    <xf numFmtId="164" fontId="25" fillId="8" borderId="6" xfId="1" applyFont="1" applyFill="1" applyBorder="1" applyAlignment="1">
      <alignment horizontal="centerContinuous" vertical="center"/>
    </xf>
    <xf numFmtId="164" fontId="16" fillId="6" borderId="6" xfId="1" applyFont="1" applyFill="1" applyBorder="1" applyAlignment="1">
      <alignment horizontal="center" vertical="center" wrapText="1"/>
    </xf>
    <xf numFmtId="164" fontId="16" fillId="0" borderId="6" xfId="1" applyFont="1" applyBorder="1" applyAlignment="1">
      <alignment horizontal="center" vertical="center"/>
    </xf>
    <xf numFmtId="165" fontId="26" fillId="5" borderId="30" xfId="5" applyFont="1" applyFill="1" applyBorder="1" applyAlignment="1">
      <alignment horizontal="centerContinuous" vertical="center"/>
    </xf>
    <xf numFmtId="165" fontId="20" fillId="5" borderId="30" xfId="5" applyFont="1" applyFill="1" applyBorder="1" applyAlignment="1">
      <alignment horizontal="centerContinuous" vertical="center"/>
    </xf>
    <xf numFmtId="165" fontId="21" fillId="0" borderId="31" xfId="4" applyNumberFormat="1" applyFont="1" applyBorder="1" applyAlignment="1">
      <alignment horizontal="center" vertical="center"/>
    </xf>
    <xf numFmtId="166" fontId="16" fillId="2" borderId="30" xfId="4" applyNumberFormat="1" applyFont="1" applyFill="1" applyBorder="1" applyAlignment="1">
      <alignment horizontal="center" vertical="center" wrapText="1"/>
    </xf>
    <xf numFmtId="164" fontId="21" fillId="6" borderId="27" xfId="1" applyFont="1" applyFill="1" applyBorder="1" applyAlignment="1">
      <alignment horizontal="center" vertical="center"/>
    </xf>
    <xf numFmtId="166" fontId="16" fillId="2" borderId="29" xfId="4" applyNumberFormat="1" applyFont="1" applyFill="1" applyBorder="1" applyAlignment="1">
      <alignment horizontal="center" vertical="center" wrapText="1"/>
    </xf>
    <xf numFmtId="164" fontId="21" fillId="6" borderId="30" xfId="1" applyFont="1" applyFill="1" applyBorder="1" applyAlignment="1">
      <alignment horizontal="center" vertical="center" wrapText="1"/>
    </xf>
    <xf numFmtId="164" fontId="21" fillId="6" borderId="30" xfId="1" applyFont="1" applyFill="1" applyBorder="1" applyAlignment="1">
      <alignment horizontal="center" vertical="center"/>
    </xf>
    <xf numFmtId="165" fontId="16" fillId="2" borderId="31" xfId="4" applyNumberFormat="1" applyFont="1" applyFill="1" applyBorder="1" applyAlignment="1">
      <alignment horizontal="center" vertical="center"/>
    </xf>
    <xf numFmtId="164" fontId="21" fillId="2" borderId="31" xfId="3" applyFont="1" applyFill="1" applyBorder="1" applyAlignment="1">
      <alignment horizontal="center" vertical="center" wrapText="1"/>
    </xf>
    <xf numFmtId="164" fontId="16" fillId="2" borderId="31" xfId="4" applyNumberFormat="1" applyFont="1" applyFill="1" applyBorder="1" applyAlignment="1">
      <alignment horizontal="center" vertical="center" wrapText="1"/>
    </xf>
    <xf numFmtId="166" fontId="21" fillId="2" borderId="7" xfId="4" applyNumberFormat="1" applyFont="1" applyFill="1" applyBorder="1" applyAlignment="1">
      <alignment horizontal="center" vertical="center"/>
    </xf>
    <xf numFmtId="164" fontId="24" fillId="5" borderId="30" xfId="1" applyFont="1" applyFill="1" applyBorder="1" applyAlignment="1">
      <alignment horizontal="centerContinuous" vertical="center"/>
    </xf>
    <xf numFmtId="166" fontId="16" fillId="2" borderId="30" xfId="5" applyNumberFormat="1" applyFont="1" applyFill="1" applyBorder="1" applyAlignment="1">
      <alignment horizontal="center" vertical="center"/>
    </xf>
    <xf numFmtId="164" fontId="17" fillId="0" borderId="5" xfId="3" applyFont="1" applyBorder="1" applyAlignment="1">
      <alignment horizontal="left" vertical="center" wrapText="1"/>
    </xf>
    <xf numFmtId="164" fontId="16" fillId="2" borderId="31" xfId="3" applyFont="1" applyFill="1" applyBorder="1" applyAlignment="1">
      <alignment horizontal="center" vertical="center" wrapText="1"/>
    </xf>
    <xf numFmtId="164" fontId="21" fillId="0" borderId="0" xfId="3" applyFont="1" applyAlignment="1">
      <alignment horizontal="left" vertical="center" wrapText="1"/>
    </xf>
    <xf numFmtId="164" fontId="19" fillId="5" borderId="30" xfId="1" applyFont="1" applyFill="1" applyBorder="1" applyAlignment="1">
      <alignment horizontal="centerContinuous" vertical="center"/>
    </xf>
    <xf numFmtId="165" fontId="21" fillId="6" borderId="30" xfId="4" applyNumberFormat="1" applyFont="1" applyFill="1" applyBorder="1" applyAlignment="1">
      <alignment horizontal="center" vertical="center" wrapText="1"/>
    </xf>
    <xf numFmtId="164" fontId="23" fillId="2" borderId="7" xfId="4" applyNumberFormat="1" applyFont="1" applyFill="1" applyBorder="1" applyAlignment="1">
      <alignment horizontal="center" vertical="center"/>
    </xf>
    <xf numFmtId="166" fontId="23" fillId="2" borderId="7" xfId="4" applyNumberFormat="1" applyFont="1" applyFill="1" applyBorder="1" applyAlignment="1">
      <alignment horizontal="center" vertical="center" wrapText="1"/>
    </xf>
    <xf numFmtId="164" fontId="23" fillId="2" borderId="7" xfId="4" applyNumberFormat="1" applyFont="1" applyFill="1" applyBorder="1" applyAlignment="1">
      <alignment horizontal="center" vertical="center" wrapText="1"/>
    </xf>
    <xf numFmtId="166" fontId="23" fillId="2" borderId="30" xfId="4" applyNumberFormat="1" applyFont="1" applyFill="1" applyBorder="1" applyAlignment="1">
      <alignment horizontal="center" vertical="center" wrapText="1"/>
    </xf>
    <xf numFmtId="165" fontId="21" fillId="2" borderId="31" xfId="4" applyNumberFormat="1" applyFont="1" applyFill="1" applyBorder="1" applyAlignment="1">
      <alignment horizontal="center" vertical="center"/>
    </xf>
    <xf numFmtId="49" fontId="21" fillId="2" borderId="7" xfId="4" applyNumberFormat="1" applyFont="1" applyFill="1" applyBorder="1" applyAlignment="1">
      <alignment horizontal="center" vertical="center"/>
    </xf>
    <xf numFmtId="165" fontId="21" fillId="2" borderId="7" xfId="4" applyNumberFormat="1" applyFont="1" applyFill="1" applyBorder="1" applyAlignment="1">
      <alignment horizontal="center" vertical="center"/>
    </xf>
    <xf numFmtId="164" fontId="31" fillId="0" borderId="0" xfId="1" applyFont="1">
      <alignment vertical="center"/>
    </xf>
    <xf numFmtId="164" fontId="31" fillId="2" borderId="0" xfId="1" applyFont="1" applyFill="1">
      <alignment vertical="center"/>
    </xf>
    <xf numFmtId="164" fontId="32" fillId="0" borderId="0" xfId="1" applyFont="1" applyAlignment="1">
      <alignment horizontal="center" vertical="center" wrapText="1"/>
    </xf>
    <xf numFmtId="164" fontId="31" fillId="0" borderId="0" xfId="1" applyFont="1" applyAlignment="1">
      <alignment horizontal="center" vertical="center"/>
    </xf>
    <xf numFmtId="164" fontId="20" fillId="5" borderId="30" xfId="1" applyFont="1" applyFill="1" applyBorder="1" applyAlignment="1">
      <alignment horizontal="centerContinuous" vertical="center"/>
    </xf>
    <xf numFmtId="164" fontId="16" fillId="0" borderId="30" xfId="11" applyNumberFormat="1" applyFont="1" applyBorder="1" applyAlignment="1">
      <alignment horizontal="center" vertical="center"/>
    </xf>
    <xf numFmtId="164" fontId="16" fillId="6" borderId="30" xfId="1" applyFont="1" applyFill="1" applyBorder="1" applyAlignment="1">
      <alignment horizontal="center" vertical="center"/>
    </xf>
    <xf numFmtId="164" fontId="16" fillId="2" borderId="30" xfId="11" applyNumberFormat="1" applyFont="1" applyFill="1" applyBorder="1" applyAlignment="1">
      <alignment horizontal="center" vertical="center"/>
    </xf>
    <xf numFmtId="164" fontId="21" fillId="2" borderId="30" xfId="11" applyNumberFormat="1" applyFont="1" applyFill="1" applyBorder="1" applyAlignment="1">
      <alignment horizontal="center" vertical="center"/>
    </xf>
    <xf numFmtId="164" fontId="31" fillId="2" borderId="0" xfId="1" applyFont="1" applyFill="1" applyAlignment="1">
      <alignment horizontal="center" vertical="center"/>
    </xf>
    <xf numFmtId="164" fontId="21" fillId="2" borderId="31" xfId="4" applyNumberFormat="1" applyFont="1" applyFill="1" applyBorder="1" applyAlignment="1">
      <alignment horizontal="center" vertical="center" wrapText="1"/>
    </xf>
    <xf numFmtId="164" fontId="21" fillId="0" borderId="30" xfId="11" applyNumberFormat="1" applyFont="1" applyBorder="1" applyAlignment="1">
      <alignment horizontal="center" vertical="center"/>
    </xf>
    <xf numFmtId="164" fontId="33" fillId="0" borderId="0" xfId="1" applyFont="1" applyAlignment="1">
      <alignment horizontal="center" vertical="center"/>
    </xf>
    <xf numFmtId="164" fontId="16" fillId="2" borderId="30" xfId="1" applyFont="1" applyFill="1" applyBorder="1" applyAlignment="1">
      <alignment horizontal="center" vertical="center" wrapText="1"/>
    </xf>
    <xf numFmtId="164" fontId="21" fillId="0" borderId="31" xfId="3" applyFont="1" applyBorder="1" applyAlignment="1">
      <alignment horizontal="center" vertical="center" wrapText="1"/>
    </xf>
    <xf numFmtId="166" fontId="21" fillId="2" borderId="30" xfId="4" applyNumberFormat="1" applyFont="1" applyFill="1" applyBorder="1" applyAlignment="1">
      <alignment horizontal="center" vertical="center" wrapText="1"/>
    </xf>
    <xf numFmtId="164" fontId="25" fillId="8" borderId="30" xfId="1" applyFont="1" applyFill="1" applyBorder="1" applyAlignment="1">
      <alignment horizontal="centerContinuous" vertical="center"/>
    </xf>
    <xf numFmtId="164" fontId="16" fillId="6" borderId="30" xfId="1" applyFont="1" applyFill="1" applyBorder="1" applyAlignment="1">
      <alignment horizontal="center" vertical="center" wrapText="1"/>
    </xf>
    <xf numFmtId="164" fontId="31" fillId="0" borderId="20" xfId="1" applyFont="1" applyBorder="1" applyAlignment="1">
      <alignment horizontal="center" vertical="center"/>
    </xf>
    <xf numFmtId="164" fontId="16" fillId="0" borderId="30" xfId="1" applyFont="1" applyBorder="1" applyAlignment="1">
      <alignment horizontal="center" vertical="center"/>
    </xf>
    <xf numFmtId="164" fontId="17" fillId="0" borderId="30" xfId="3" applyFont="1" applyBorder="1" applyAlignment="1">
      <alignment horizontal="center" vertical="center" wrapText="1"/>
    </xf>
    <xf numFmtId="164" fontId="16" fillId="0" borderId="30" xfId="4" applyNumberFormat="1" applyFont="1" applyBorder="1" applyAlignment="1">
      <alignment horizontal="center" vertical="center" wrapText="1"/>
    </xf>
    <xf numFmtId="164" fontId="34" fillId="0" borderId="0" xfId="3" applyFont="1" applyAlignment="1">
      <alignment horizontal="center" vertical="center" wrapText="1"/>
    </xf>
    <xf numFmtId="1" fontId="34" fillId="0" borderId="0" xfId="3" applyNumberFormat="1" applyFont="1" applyAlignment="1">
      <alignment horizontal="center" vertical="center" wrapText="1"/>
    </xf>
    <xf numFmtId="0" fontId="34" fillId="0" borderId="0" xfId="4" applyFont="1" applyBorder="1" applyAlignment="1">
      <alignment horizontal="center" vertical="center"/>
    </xf>
    <xf numFmtId="165" fontId="24" fillId="5" borderId="30" xfId="5" applyFont="1" applyFill="1" applyBorder="1" applyAlignment="1">
      <alignment horizontal="centerContinuous" vertical="center"/>
    </xf>
    <xf numFmtId="49" fontId="31" fillId="0" borderId="0" xfId="1" applyNumberFormat="1" applyFont="1">
      <alignment vertical="center"/>
    </xf>
    <xf numFmtId="165" fontId="24" fillId="5" borderId="30" xfId="5" applyFont="1" applyFill="1" applyBorder="1" applyAlignment="1">
      <alignment horizontal="centerContinuous" vertical="center" wrapText="1"/>
    </xf>
    <xf numFmtId="165" fontId="14" fillId="5" borderId="30" xfId="5" applyFont="1" applyFill="1" applyBorder="1" applyAlignment="1">
      <alignment horizontal="centerContinuous" vertical="center"/>
    </xf>
    <xf numFmtId="164" fontId="21" fillId="2" borderId="30" xfId="4" applyNumberFormat="1" applyFont="1" applyFill="1" applyBorder="1" applyAlignment="1">
      <alignment horizontal="center" vertical="center"/>
    </xf>
    <xf numFmtId="164" fontId="17" fillId="2" borderId="30" xfId="4" applyNumberFormat="1" applyFont="1" applyFill="1" applyBorder="1" applyAlignment="1">
      <alignment horizontal="center" vertical="center"/>
    </xf>
    <xf numFmtId="1" fontId="35" fillId="0" borderId="0" xfId="8" applyNumberFormat="1" applyFont="1" applyAlignment="1">
      <alignment horizontal="center" vertical="center"/>
    </xf>
    <xf numFmtId="49" fontId="35" fillId="0" borderId="3" xfId="8" applyNumberFormat="1" applyFont="1" applyBorder="1" applyAlignment="1">
      <alignment horizontal="center" vertical="center"/>
    </xf>
    <xf numFmtId="0" fontId="21" fillId="0" borderId="31" xfId="7" applyFont="1" applyBorder="1" applyAlignment="1">
      <alignment horizontal="center" vertical="center"/>
    </xf>
    <xf numFmtId="164" fontId="16" fillId="0" borderId="30" xfId="4" applyNumberFormat="1" applyFont="1" applyBorder="1" applyAlignment="1">
      <alignment horizontal="center" vertical="center"/>
    </xf>
    <xf numFmtId="164" fontId="16" fillId="2" borderId="30" xfId="4" applyNumberFormat="1" applyFont="1" applyFill="1" applyBorder="1" applyAlignment="1">
      <alignment horizontal="center" vertical="center" wrapText="1"/>
    </xf>
    <xf numFmtId="49" fontId="35" fillId="0" borderId="0" xfId="8" applyNumberFormat="1" applyFont="1" applyAlignment="1">
      <alignment horizontal="center" vertical="center"/>
    </xf>
    <xf numFmtId="164" fontId="23" fillId="0" borderId="30" xfId="1" applyFont="1" applyBorder="1" applyAlignment="1">
      <alignment horizontal="center" vertical="center"/>
    </xf>
    <xf numFmtId="164" fontId="34" fillId="0" borderId="0" xfId="1" applyFont="1" applyAlignment="1">
      <alignment horizontal="center" vertical="center"/>
    </xf>
    <xf numFmtId="49" fontId="34" fillId="0" borderId="0" xfId="1" applyNumberFormat="1" applyFont="1">
      <alignment vertical="center"/>
    </xf>
    <xf numFmtId="164" fontId="34" fillId="0" borderId="0" xfId="1" applyFont="1">
      <alignment vertical="center"/>
    </xf>
    <xf numFmtId="164" fontId="23" fillId="6" borderId="30" xfId="1" applyFont="1" applyFill="1" applyBorder="1" applyAlignment="1">
      <alignment horizontal="center" vertical="center" wrapText="1"/>
    </xf>
    <xf numFmtId="164" fontId="21" fillId="0" borderId="30" xfId="1" applyFont="1" applyBorder="1" applyAlignment="1">
      <alignment horizontal="center" vertical="center"/>
    </xf>
    <xf numFmtId="165" fontId="21" fillId="6" borderId="30" xfId="4" applyNumberFormat="1" applyFont="1" applyFill="1" applyBorder="1" applyAlignment="1">
      <alignment horizontal="center" vertical="center"/>
    </xf>
    <xf numFmtId="164" fontId="32" fillId="0" borderId="0" xfId="1" applyFont="1" applyAlignment="1">
      <alignment vertical="center" wrapText="1"/>
    </xf>
    <xf numFmtId="49" fontId="16" fillId="2" borderId="7" xfId="4" applyNumberFormat="1" applyFont="1" applyFill="1" applyBorder="1" applyAlignment="1">
      <alignment horizontal="center" vertical="center"/>
    </xf>
    <xf numFmtId="164" fontId="16" fillId="2" borderId="7" xfId="4" quotePrefix="1" applyNumberFormat="1" applyFont="1" applyFill="1" applyBorder="1" applyAlignment="1">
      <alignment horizontal="center" vertical="center" wrapText="1"/>
    </xf>
    <xf numFmtId="164" fontId="20" fillId="5" borderId="6" xfId="1" applyFont="1" applyFill="1" applyBorder="1" applyAlignment="1">
      <alignment horizontal="centerContinuous" vertical="center"/>
    </xf>
    <xf numFmtId="0" fontId="16" fillId="0" borderId="10" xfId="0" applyFont="1" applyBorder="1" applyAlignment="1">
      <alignment horizontal="center" vertical="center" wrapText="1"/>
    </xf>
    <xf numFmtId="165" fontId="21" fillId="6" borderId="8" xfId="4" applyNumberFormat="1" applyFont="1" applyFill="1" applyBorder="1" applyAlignment="1">
      <alignment horizontal="center" vertical="center"/>
    </xf>
    <xf numFmtId="164" fontId="29" fillId="2" borderId="7" xfId="4" applyNumberFormat="1" applyFont="1" applyFill="1" applyBorder="1" applyAlignment="1">
      <alignment horizontal="center" vertical="center" wrapText="1"/>
    </xf>
    <xf numFmtId="164" fontId="24" fillId="5" borderId="13" xfId="1" applyFont="1" applyFill="1" applyBorder="1" applyAlignment="1">
      <alignment horizontal="centerContinuous" vertical="center"/>
    </xf>
    <xf numFmtId="165" fontId="26" fillId="5" borderId="6" xfId="5" applyFont="1" applyFill="1" applyBorder="1" applyAlignment="1">
      <alignment horizontal="centerContinuous" vertical="center"/>
    </xf>
    <xf numFmtId="165" fontId="20" fillId="5" borderId="6" xfId="5" applyFont="1" applyFill="1" applyBorder="1" applyAlignment="1">
      <alignment horizontal="centerContinuous" vertical="center"/>
    </xf>
    <xf numFmtId="166" fontId="16" fillId="0" borderId="6" xfId="4" applyNumberFormat="1" applyFont="1" applyBorder="1" applyAlignment="1">
      <alignment horizontal="center" vertical="center" wrapText="1"/>
    </xf>
    <xf numFmtId="164" fontId="24" fillId="5" borderId="35" xfId="1" applyFont="1" applyFill="1" applyBorder="1" applyAlignment="1">
      <alignment horizontal="centerContinuous" vertical="center"/>
    </xf>
    <xf numFmtId="165" fontId="26" fillId="5" borderId="28" xfId="5" applyFont="1" applyFill="1" applyBorder="1" applyAlignment="1">
      <alignment horizontal="centerContinuous" vertical="center"/>
    </xf>
    <xf numFmtId="165" fontId="20" fillId="5" borderId="36" xfId="5" applyFont="1" applyFill="1" applyBorder="1" applyAlignment="1">
      <alignment horizontal="centerContinuous" vertical="center"/>
    </xf>
    <xf numFmtId="164" fontId="36" fillId="2" borderId="7" xfId="1" applyFont="1" applyFill="1" applyBorder="1" applyAlignment="1">
      <alignment horizontal="center" vertical="center"/>
    </xf>
    <xf numFmtId="164" fontId="36" fillId="2" borderId="7" xfId="3" applyFont="1" applyFill="1" applyBorder="1" applyAlignment="1">
      <alignment horizontal="center" vertical="center" wrapText="1"/>
    </xf>
    <xf numFmtId="49" fontId="13" fillId="0" borderId="2" xfId="0" applyNumberFormat="1" applyFont="1" applyBorder="1" applyAlignment="1">
      <alignment horizontal="left"/>
    </xf>
    <xf numFmtId="164" fontId="37" fillId="0" borderId="0" xfId="1" applyFont="1" applyAlignment="1">
      <alignment horizontal="center" vertical="center"/>
    </xf>
    <xf numFmtId="165" fontId="21" fillId="6" borderId="7" xfId="4" applyNumberFormat="1" applyFont="1" applyFill="1" applyBorder="1" applyAlignment="1">
      <alignment vertical="center" wrapText="1"/>
    </xf>
    <xf numFmtId="164" fontId="5" fillId="0" borderId="0" xfId="1" applyFont="1" applyAlignment="1">
      <alignment horizontal="center"/>
    </xf>
    <xf numFmtId="164" fontId="7" fillId="2" borderId="0" xfId="1" applyFont="1" applyFill="1" applyAlignment="1">
      <alignment horizontal="center" vertical="center"/>
    </xf>
    <xf numFmtId="49" fontId="7" fillId="2" borderId="0" xfId="1" applyNumberFormat="1" applyFont="1" applyFill="1">
      <alignment vertical="center"/>
    </xf>
    <xf numFmtId="164" fontId="7" fillId="2" borderId="0" xfId="1" applyFont="1" applyFill="1">
      <alignment vertical="center"/>
    </xf>
    <xf numFmtId="164" fontId="7" fillId="0" borderId="0" xfId="1" applyFont="1">
      <alignment vertical="center"/>
    </xf>
    <xf numFmtId="49" fontId="7" fillId="2" borderId="0" xfId="1" applyNumberFormat="1" applyFont="1" applyFill="1" applyAlignment="1">
      <alignment horizontal="center" vertical="center"/>
    </xf>
    <xf numFmtId="164" fontId="11" fillId="0" borderId="0" xfId="1" applyFont="1" applyAlignment="1">
      <alignment horizontal="left" vertical="center"/>
    </xf>
    <xf numFmtId="164" fontId="7" fillId="0" borderId="0" xfId="1" applyFont="1" applyAlignment="1">
      <alignment horizontal="left" vertical="center"/>
    </xf>
    <xf numFmtId="49" fontId="7" fillId="0" borderId="0" xfId="1" applyNumberFormat="1" applyFont="1">
      <alignment vertical="center"/>
    </xf>
    <xf numFmtId="164" fontId="11" fillId="2" borderId="0" xfId="1" applyFont="1" applyFill="1">
      <alignment vertical="center"/>
    </xf>
    <xf numFmtId="164" fontId="7" fillId="0" borderId="30" xfId="1" applyFont="1" applyBorder="1" applyAlignment="1">
      <alignment horizontal="center" vertical="center"/>
    </xf>
    <xf numFmtId="164" fontId="5" fillId="2" borderId="0" xfId="3" applyFont="1" applyFill="1" applyAlignment="1">
      <alignment horizontal="center" vertical="center" wrapText="1"/>
    </xf>
    <xf numFmtId="164" fontId="5" fillId="2" borderId="0" xfId="1" applyFont="1" applyFill="1">
      <alignment vertical="center"/>
    </xf>
    <xf numFmtId="164" fontId="5" fillId="2" borderId="0" xfId="1" applyFont="1" applyFill="1" applyAlignment="1">
      <alignment horizontal="center" vertical="center"/>
    </xf>
    <xf numFmtId="165" fontId="7" fillId="6" borderId="30" xfId="4" applyNumberFormat="1" applyFont="1" applyFill="1" applyBorder="1" applyAlignment="1">
      <alignment horizontal="center" vertical="center" wrapText="1"/>
    </xf>
    <xf numFmtId="1" fontId="11" fillId="0" borderId="0" xfId="4" applyNumberFormat="1" applyFont="1" applyBorder="1" applyAlignment="1">
      <alignment horizontal="center" vertical="center"/>
    </xf>
    <xf numFmtId="164" fontId="16" fillId="2" borderId="8" xfId="4" applyNumberFormat="1" applyFont="1" applyFill="1" applyBorder="1" applyAlignment="1">
      <alignment horizontal="center" vertical="center" wrapText="1"/>
    </xf>
    <xf numFmtId="164" fontId="16" fillId="0" borderId="8" xfId="11" applyNumberFormat="1" applyFont="1" applyBorder="1" applyAlignment="1">
      <alignment horizontal="center" vertical="center"/>
    </xf>
    <xf numFmtId="164" fontId="16" fillId="0" borderId="27" xfId="11" applyNumberFormat="1" applyFont="1" applyBorder="1" applyAlignment="1">
      <alignment horizontal="center" vertical="center"/>
    </xf>
    <xf numFmtId="164" fontId="15" fillId="0" borderId="7" xfId="3" applyFont="1" applyBorder="1" applyAlignment="1">
      <alignment horizontal="center" vertical="center" wrapText="1"/>
    </xf>
    <xf numFmtId="164" fontId="27" fillId="0" borderId="7" xfId="11" applyNumberFormat="1" applyFont="1" applyBorder="1" applyAlignment="1">
      <alignment horizontal="center" vertical="center"/>
    </xf>
    <xf numFmtId="164" fontId="9" fillId="0" borderId="0" xfId="1" applyFont="1" applyAlignment="1">
      <alignment horizontal="center" vertical="center"/>
    </xf>
    <xf numFmtId="0" fontId="27" fillId="0" borderId="7" xfId="0" applyFont="1" applyBorder="1" applyAlignment="1">
      <alignment horizontal="center"/>
    </xf>
    <xf numFmtId="165" fontId="21" fillId="0" borderId="7" xfId="4" quotePrefix="1" applyNumberFormat="1" applyFont="1" applyBorder="1" applyAlignment="1">
      <alignment horizontal="center" vertical="center"/>
    </xf>
    <xf numFmtId="164" fontId="27" fillId="2" borderId="7" xfId="1" applyFont="1" applyFill="1" applyBorder="1" applyAlignment="1">
      <alignment horizontal="center" vertical="center"/>
    </xf>
    <xf numFmtId="49" fontId="21" fillId="0" borderId="6" xfId="3" applyNumberFormat="1" applyFont="1" applyBorder="1" applyAlignment="1">
      <alignment horizontal="center" vertical="center" wrapText="1"/>
    </xf>
    <xf numFmtId="49" fontId="27" fillId="0" borderId="6" xfId="3" applyNumberFormat="1" applyFont="1" applyBorder="1" applyAlignment="1">
      <alignment horizontal="center" vertical="center" wrapText="1"/>
    </xf>
    <xf numFmtId="0" fontId="29" fillId="0" borderId="10" xfId="0" applyFont="1" applyBorder="1" applyAlignment="1">
      <alignment horizontal="center" vertical="center" wrapText="1"/>
    </xf>
    <xf numFmtId="164" fontId="36" fillId="0" borderId="30" xfId="11" applyNumberFormat="1" applyFont="1" applyBorder="1" applyAlignment="1">
      <alignment horizontal="center" vertical="center"/>
    </xf>
    <xf numFmtId="164" fontId="36" fillId="2" borderId="30" xfId="11" applyNumberFormat="1" applyFont="1" applyFill="1" applyBorder="1" applyAlignment="1">
      <alignment horizontal="center" vertical="center"/>
    </xf>
    <xf numFmtId="164" fontId="36" fillId="2" borderId="31" xfId="4" applyNumberFormat="1" applyFont="1" applyFill="1" applyBorder="1" applyAlignment="1">
      <alignment horizontal="center" vertical="center" wrapText="1"/>
    </xf>
    <xf numFmtId="49" fontId="36" fillId="2" borderId="7" xfId="4" applyNumberFormat="1" applyFont="1" applyFill="1" applyBorder="1" applyAlignment="1">
      <alignment horizontal="center" vertical="center" wrapText="1"/>
    </xf>
    <xf numFmtId="164" fontId="36" fillId="2" borderId="7" xfId="4" applyNumberFormat="1" applyFont="1" applyFill="1" applyBorder="1" applyAlignment="1">
      <alignment horizontal="center" vertical="center" wrapText="1"/>
    </xf>
    <xf numFmtId="164" fontId="36" fillId="0" borderId="7" xfId="11" applyNumberFormat="1" applyFont="1" applyBorder="1" applyAlignment="1">
      <alignment horizontal="center" vertical="center"/>
    </xf>
    <xf numFmtId="164" fontId="11" fillId="0" borderId="0" xfId="1" applyFont="1" applyAlignment="1">
      <alignment horizontal="center" vertical="center"/>
    </xf>
    <xf numFmtId="164" fontId="29" fillId="2" borderId="31" xfId="4" applyNumberFormat="1" applyFont="1" applyFill="1" applyBorder="1" applyAlignment="1">
      <alignment horizontal="center" vertical="center" wrapText="1"/>
    </xf>
    <xf numFmtId="164" fontId="16" fillId="2" borderId="2" xfId="11" applyNumberFormat="1" applyFont="1" applyFill="1" applyBorder="1" applyAlignment="1">
      <alignment horizontal="center" vertical="center"/>
    </xf>
    <xf numFmtId="164" fontId="16" fillId="2" borderId="29" xfId="11" applyNumberFormat="1" applyFont="1" applyFill="1" applyBorder="1" applyAlignment="1">
      <alignment horizontal="center" vertical="center"/>
    </xf>
    <xf numFmtId="164" fontId="21" fillId="6" borderId="8" xfId="1" applyFont="1" applyFill="1" applyBorder="1" applyAlignment="1">
      <alignment horizontal="center" vertical="center" wrapText="1"/>
    </xf>
    <xf numFmtId="164" fontId="21" fillId="9" borderId="8" xfId="1" applyFont="1" applyFill="1" applyBorder="1" applyAlignment="1">
      <alignment horizontal="center" vertical="center" wrapText="1"/>
    </xf>
    <xf numFmtId="164" fontId="16" fillId="9" borderId="27" xfId="1" applyFont="1" applyFill="1" applyBorder="1" applyAlignment="1">
      <alignment horizontal="center" vertical="center" wrapText="1"/>
    </xf>
    <xf numFmtId="0" fontId="36" fillId="0" borderId="7" xfId="0" applyFont="1" applyBorder="1" applyAlignment="1">
      <alignment horizontal="center"/>
    </xf>
    <xf numFmtId="164" fontId="24" fillId="5" borderId="6" xfId="1" applyFont="1" applyFill="1" applyBorder="1" applyAlignment="1">
      <alignment horizontal="centerContinuous" vertical="center"/>
    </xf>
    <xf numFmtId="164" fontId="17" fillId="0" borderId="6" xfId="3" applyFont="1" applyBorder="1" applyAlignment="1">
      <alignment horizontal="center" vertical="center" wrapText="1"/>
    </xf>
    <xf numFmtId="164" fontId="7" fillId="8" borderId="18" xfId="1" applyFont="1" applyFill="1" applyBorder="1" applyAlignment="1">
      <alignment horizontal="center" vertical="center"/>
    </xf>
    <xf numFmtId="164" fontId="7" fillId="8" borderId="30" xfId="1" applyFont="1" applyFill="1" applyBorder="1" applyAlignment="1">
      <alignment horizontal="center" vertical="center"/>
    </xf>
    <xf numFmtId="164" fontId="31" fillId="8" borderId="30" xfId="1" applyFont="1" applyFill="1" applyBorder="1">
      <alignment vertical="center"/>
    </xf>
    <xf numFmtId="166" fontId="39" fillId="8" borderId="30" xfId="4" applyNumberFormat="1" applyFont="1" applyFill="1" applyBorder="1" applyAlignment="1">
      <alignment horizontal="center" vertical="center" wrapText="1"/>
    </xf>
    <xf numFmtId="164" fontId="7" fillId="0" borderId="30" xfId="1" applyFont="1" applyBorder="1">
      <alignment vertical="center"/>
    </xf>
    <xf numFmtId="164" fontId="9" fillId="0" borderId="30" xfId="1" applyFont="1" applyBorder="1">
      <alignment vertical="center"/>
    </xf>
    <xf numFmtId="164" fontId="31" fillId="0" borderId="30" xfId="1" applyFont="1" applyBorder="1">
      <alignment vertical="center"/>
    </xf>
    <xf numFmtId="164" fontId="21" fillId="2" borderId="38" xfId="4" applyNumberFormat="1" applyFont="1" applyFill="1" applyBorder="1" applyAlignment="1">
      <alignment horizontal="center" vertical="center" wrapText="1"/>
    </xf>
    <xf numFmtId="164" fontId="21" fillId="2" borderId="8" xfId="4" quotePrefix="1" applyNumberFormat="1" applyFont="1" applyFill="1" applyBorder="1" applyAlignment="1">
      <alignment horizontal="center" vertical="center" wrapText="1"/>
    </xf>
    <xf numFmtId="164" fontId="21" fillId="2" borderId="8" xfId="4" applyNumberFormat="1" applyFont="1" applyFill="1" applyBorder="1" applyAlignment="1">
      <alignment horizontal="center" vertical="center" wrapText="1"/>
    </xf>
    <xf numFmtId="164" fontId="21" fillId="2" borderId="8" xfId="4" applyNumberFormat="1" applyFont="1" applyFill="1" applyBorder="1" applyAlignment="1">
      <alignment horizontal="center" vertical="center"/>
    </xf>
    <xf numFmtId="164" fontId="21" fillId="2" borderId="8" xfId="3" applyFont="1" applyFill="1" applyBorder="1" applyAlignment="1">
      <alignment horizontal="center" vertical="center" wrapText="1"/>
    </xf>
    <xf numFmtId="166" fontId="36" fillId="2" borderId="7" xfId="4" applyNumberFormat="1" applyFont="1" applyFill="1" applyBorder="1" applyAlignment="1">
      <alignment horizontal="center" vertical="center" wrapText="1"/>
    </xf>
    <xf numFmtId="164" fontId="36" fillId="2" borderId="7" xfId="1" applyFont="1" applyFill="1" applyBorder="1" applyAlignment="1">
      <alignment horizontal="center" vertical="center" wrapText="1"/>
    </xf>
    <xf numFmtId="166" fontId="36" fillId="2" borderId="30" xfId="5" applyNumberFormat="1" applyFont="1" applyFill="1" applyBorder="1" applyAlignment="1">
      <alignment horizontal="center" vertical="center"/>
    </xf>
    <xf numFmtId="164" fontId="16" fillId="2" borderId="6" xfId="1" applyFont="1" applyFill="1" applyBorder="1" applyAlignment="1">
      <alignment horizontal="center" vertical="center"/>
    </xf>
    <xf numFmtId="164" fontId="16" fillId="2" borderId="30" xfId="1" applyFont="1" applyFill="1" applyBorder="1" applyAlignment="1">
      <alignment horizontal="center" vertical="center"/>
    </xf>
    <xf numFmtId="0" fontId="16" fillId="0" borderId="37" xfId="0" applyFont="1" applyBorder="1" applyAlignment="1">
      <alignment horizontal="center" vertical="center" wrapText="1"/>
    </xf>
    <xf numFmtId="164" fontId="17" fillId="0" borderId="0" xfId="3" applyFont="1" applyAlignment="1">
      <alignment vertical="center" wrapText="1"/>
    </xf>
    <xf numFmtId="165" fontId="21" fillId="0" borderId="11" xfId="4" applyNumberFormat="1" applyFont="1" applyBorder="1" applyAlignment="1">
      <alignment horizontal="center" vertical="center"/>
    </xf>
    <xf numFmtId="164" fontId="16" fillId="2" borderId="7" xfId="13" applyNumberFormat="1" applyFont="1" applyFill="1" applyBorder="1" applyAlignment="1">
      <alignment horizontal="center" vertical="center" wrapText="1"/>
    </xf>
    <xf numFmtId="164" fontId="16" fillId="2" borderId="40" xfId="4" applyNumberFormat="1" applyFont="1" applyFill="1" applyBorder="1" applyAlignment="1">
      <alignment horizontal="center" vertical="center" wrapText="1"/>
    </xf>
    <xf numFmtId="165" fontId="21" fillId="6" borderId="40" xfId="4" applyNumberFormat="1" applyFont="1" applyFill="1" applyBorder="1" applyAlignment="1">
      <alignment horizontal="center" vertical="center"/>
    </xf>
    <xf numFmtId="165" fontId="21" fillId="6" borderId="40" xfId="4" applyNumberFormat="1" applyFont="1" applyFill="1" applyBorder="1" applyAlignment="1">
      <alignment horizontal="center" vertical="center" wrapText="1"/>
    </xf>
    <xf numFmtId="164" fontId="21" fillId="2" borderId="40" xfId="3" applyFont="1" applyFill="1" applyBorder="1" applyAlignment="1">
      <alignment horizontal="center" vertical="center" wrapText="1"/>
    </xf>
    <xf numFmtId="164" fontId="21" fillId="0" borderId="40" xfId="11" applyNumberFormat="1" applyFont="1" applyBorder="1" applyAlignment="1">
      <alignment horizontal="center" vertical="center"/>
    </xf>
    <xf numFmtId="164" fontId="21" fillId="2" borderId="40" xfId="4" applyNumberFormat="1" applyFont="1" applyFill="1" applyBorder="1" applyAlignment="1">
      <alignment horizontal="center" vertical="center" wrapText="1"/>
    </xf>
    <xf numFmtId="164" fontId="21" fillId="2" borderId="40" xfId="4" applyNumberFormat="1" applyFont="1" applyFill="1" applyBorder="1" applyAlignment="1">
      <alignment horizontal="center" vertical="center"/>
    </xf>
    <xf numFmtId="164" fontId="21" fillId="2" borderId="40" xfId="4" quotePrefix="1" applyNumberFormat="1" applyFont="1" applyFill="1" applyBorder="1" applyAlignment="1">
      <alignment horizontal="center" vertical="center" wrapText="1"/>
    </xf>
    <xf numFmtId="164" fontId="40" fillId="0" borderId="0" xfId="1" applyFont="1" applyAlignment="1">
      <alignment horizontal="center" vertical="center"/>
    </xf>
    <xf numFmtId="49" fontId="40" fillId="2" borderId="0" xfId="1" applyNumberFormat="1" applyFont="1" applyFill="1" applyAlignment="1">
      <alignment horizontal="center" vertical="center"/>
    </xf>
    <xf numFmtId="164" fontId="40" fillId="2" borderId="0" xfId="1" applyFont="1" applyFill="1" applyAlignment="1">
      <alignment horizontal="center" vertical="center"/>
    </xf>
    <xf numFmtId="164" fontId="20" fillId="5" borderId="40" xfId="1" applyFont="1" applyFill="1" applyBorder="1" applyAlignment="1">
      <alignment horizontal="centerContinuous" vertical="center"/>
    </xf>
    <xf numFmtId="164" fontId="21" fillId="6" borderId="40" xfId="1" applyFont="1" applyFill="1" applyBorder="1" applyAlignment="1">
      <alignment horizontal="center" vertical="center"/>
    </xf>
    <xf numFmtId="164" fontId="21" fillId="2" borderId="40" xfId="1" applyFont="1" applyFill="1" applyBorder="1" applyAlignment="1">
      <alignment horizontal="center" vertical="center" wrapText="1"/>
    </xf>
    <xf numFmtId="164" fontId="16" fillId="2" borderId="40" xfId="11" applyNumberFormat="1" applyFont="1" applyFill="1" applyBorder="1" applyAlignment="1">
      <alignment horizontal="center" vertical="center"/>
    </xf>
    <xf numFmtId="164" fontId="16" fillId="2" borderId="40" xfId="4" applyNumberFormat="1" applyFont="1" applyFill="1" applyBorder="1" applyAlignment="1">
      <alignment horizontal="center" vertical="center"/>
    </xf>
    <xf numFmtId="164" fontId="16" fillId="2" borderId="40" xfId="3" applyFont="1" applyFill="1" applyBorder="1" applyAlignment="1">
      <alignment horizontal="center" vertical="center" wrapText="1"/>
    </xf>
    <xf numFmtId="164" fontId="16" fillId="2" borderId="10" xfId="4" applyNumberFormat="1" applyFont="1" applyFill="1" applyBorder="1" applyAlignment="1">
      <alignment horizontal="center" vertical="center" wrapText="1"/>
    </xf>
    <xf numFmtId="164" fontId="29" fillId="2" borderId="10" xfId="4" applyNumberFormat="1" applyFont="1" applyFill="1" applyBorder="1" applyAlignment="1">
      <alignment horizontal="center" vertical="center" wrapText="1"/>
    </xf>
    <xf numFmtId="164" fontId="29" fillId="2" borderId="40" xfId="4" applyNumberFormat="1" applyFont="1" applyFill="1" applyBorder="1" applyAlignment="1">
      <alignment horizontal="center" vertical="center" wrapText="1"/>
    </xf>
    <xf numFmtId="164" fontId="29" fillId="2" borderId="40" xfId="4" applyNumberFormat="1" applyFont="1" applyFill="1" applyBorder="1" applyAlignment="1">
      <alignment horizontal="center" vertical="center"/>
    </xf>
    <xf numFmtId="164" fontId="29" fillId="2" borderId="40" xfId="3" applyFont="1" applyFill="1" applyBorder="1" applyAlignment="1">
      <alignment horizontal="center" vertical="center" wrapText="1"/>
    </xf>
    <xf numFmtId="164" fontId="29" fillId="2" borderId="40" xfId="1" applyFont="1" applyFill="1" applyBorder="1" applyAlignment="1">
      <alignment horizontal="center" vertical="center" wrapText="1"/>
    </xf>
    <xf numFmtId="164" fontId="29" fillId="2" borderId="30" xfId="1" applyFont="1" applyFill="1" applyBorder="1" applyAlignment="1">
      <alignment horizontal="center" vertical="center" wrapText="1"/>
    </xf>
    <xf numFmtId="164" fontId="18" fillId="5" borderId="16" xfId="1" applyFont="1" applyFill="1" applyBorder="1" applyAlignment="1">
      <alignment horizontal="center" vertical="center" wrapText="1"/>
    </xf>
    <xf numFmtId="164" fontId="19" fillId="5" borderId="40" xfId="1" applyFont="1" applyFill="1" applyBorder="1" applyAlignment="1">
      <alignment horizontal="center" vertical="center"/>
    </xf>
    <xf numFmtId="164" fontId="21" fillId="6" borderId="7" xfId="1" applyFont="1" applyFill="1" applyBorder="1" applyAlignment="1">
      <alignment horizontal="center" vertical="center"/>
    </xf>
    <xf numFmtId="164" fontId="17" fillId="0" borderId="24" xfId="3" applyFont="1" applyBorder="1" applyAlignment="1">
      <alignment horizontal="left" vertical="center" wrapText="1"/>
    </xf>
    <xf numFmtId="164" fontId="17" fillId="0" borderId="25" xfId="3" applyFont="1" applyBorder="1" applyAlignment="1">
      <alignment horizontal="left" vertical="center" wrapText="1"/>
    </xf>
    <xf numFmtId="164" fontId="17" fillId="0" borderId="26" xfId="3" applyFont="1" applyBorder="1" applyAlignment="1">
      <alignment horizontal="left" vertical="center" wrapText="1"/>
    </xf>
    <xf numFmtId="164" fontId="17" fillId="0" borderId="32" xfId="3" applyFont="1" applyBorder="1" applyAlignment="1">
      <alignment horizontal="left" vertical="center" wrapText="1"/>
    </xf>
    <xf numFmtId="164" fontId="17" fillId="0" borderId="33" xfId="3" applyFont="1" applyBorder="1" applyAlignment="1">
      <alignment horizontal="left" vertical="center" wrapText="1"/>
    </xf>
    <xf numFmtId="0" fontId="28" fillId="7" borderId="16" xfId="0" applyFont="1" applyFill="1" applyBorder="1" applyAlignment="1">
      <alignment horizontal="center" vertical="center" wrapText="1"/>
    </xf>
    <xf numFmtId="0" fontId="28" fillId="7" borderId="31" xfId="0" applyFont="1" applyFill="1" applyBorder="1" applyAlignment="1">
      <alignment horizontal="center" vertical="center" wrapText="1"/>
    </xf>
    <xf numFmtId="165" fontId="21" fillId="6" borderId="31" xfId="4" applyNumberFormat="1" applyFont="1" applyFill="1" applyBorder="1" applyAlignment="1">
      <alignment horizontal="center" vertical="center"/>
    </xf>
    <xf numFmtId="49" fontId="21" fillId="6" borderId="7" xfId="4" applyNumberFormat="1" applyFont="1" applyFill="1" applyBorder="1" applyAlignment="1">
      <alignment horizontal="center" vertical="center"/>
    </xf>
    <xf numFmtId="165" fontId="21" fillId="6" borderId="7" xfId="4" applyNumberFormat="1" applyFont="1" applyFill="1" applyBorder="1" applyAlignment="1">
      <alignment horizontal="center" vertical="center"/>
    </xf>
    <xf numFmtId="165" fontId="17" fillId="6" borderId="7" xfId="4" applyNumberFormat="1" applyFont="1" applyFill="1" applyBorder="1" applyAlignment="1">
      <alignment horizontal="center" vertical="center"/>
    </xf>
    <xf numFmtId="165" fontId="16" fillId="6" borderId="7" xfId="4" applyNumberFormat="1" applyFont="1" applyFill="1" applyBorder="1" applyAlignment="1">
      <alignment horizontal="center" vertical="center"/>
    </xf>
    <xf numFmtId="165" fontId="21" fillId="6" borderId="7" xfId="4" applyNumberFormat="1" applyFont="1" applyFill="1" applyBorder="1" applyAlignment="1">
      <alignment horizontal="center" vertical="center" wrapText="1"/>
    </xf>
    <xf numFmtId="164" fontId="23" fillId="0" borderId="32" xfId="12" applyNumberFormat="1" applyFont="1" applyBorder="1" applyAlignment="1">
      <alignment horizontal="left" vertical="center" wrapText="1"/>
    </xf>
    <xf numFmtId="164" fontId="23" fillId="0" borderId="19" xfId="12" applyNumberFormat="1" applyFont="1" applyBorder="1" applyAlignment="1">
      <alignment horizontal="left" vertical="center" wrapText="1"/>
    </xf>
    <xf numFmtId="164" fontId="23" fillId="0" borderId="20" xfId="12" applyNumberFormat="1" applyFont="1" applyBorder="1" applyAlignment="1">
      <alignment horizontal="left" vertical="center" wrapText="1"/>
    </xf>
    <xf numFmtId="164" fontId="21" fillId="0" borderId="11" xfId="3" applyFont="1" applyBorder="1" applyAlignment="1">
      <alignment horizontal="left" vertical="center" wrapText="1"/>
    </xf>
    <xf numFmtId="164" fontId="21" fillId="0" borderId="9" xfId="3" applyFont="1" applyBorder="1" applyAlignment="1">
      <alignment horizontal="left" vertical="center" wrapText="1"/>
    </xf>
    <xf numFmtId="164" fontId="21" fillId="0" borderId="21" xfId="3" applyFont="1" applyBorder="1" applyAlignment="1">
      <alignment horizontal="left" vertical="center" wrapText="1"/>
    </xf>
    <xf numFmtId="164" fontId="28" fillId="5" borderId="16" xfId="1" applyFont="1" applyFill="1" applyBorder="1" applyAlignment="1">
      <alignment horizontal="center" vertical="center"/>
    </xf>
    <xf numFmtId="164" fontId="28" fillId="5" borderId="31" xfId="1" applyFont="1" applyFill="1" applyBorder="1" applyAlignment="1">
      <alignment horizontal="center" vertical="center"/>
    </xf>
    <xf numFmtId="164" fontId="24" fillId="5" borderId="17" xfId="1" applyFont="1" applyFill="1" applyBorder="1" applyAlignment="1">
      <alignment horizontal="left" vertical="center"/>
    </xf>
    <xf numFmtId="164" fontId="24" fillId="5" borderId="18" xfId="1" applyFont="1" applyFill="1" applyBorder="1" applyAlignment="1">
      <alignment horizontal="left" vertical="center"/>
    </xf>
    <xf numFmtId="164" fontId="24" fillId="5" borderId="7" xfId="1" applyFont="1" applyFill="1" applyBorder="1" applyAlignment="1">
      <alignment horizontal="left" vertical="center"/>
    </xf>
    <xf numFmtId="164" fontId="24" fillId="5" borderId="30" xfId="1" applyFont="1" applyFill="1" applyBorder="1" applyAlignment="1">
      <alignment horizontal="left" vertical="center"/>
    </xf>
    <xf numFmtId="164" fontId="23" fillId="0" borderId="32" xfId="3" applyFont="1" applyBorder="1" applyAlignment="1">
      <alignment horizontal="left" vertical="center" wrapText="1"/>
    </xf>
    <xf numFmtId="164" fontId="23" fillId="0" borderId="19" xfId="3" applyFont="1" applyBorder="1" applyAlignment="1">
      <alignment horizontal="left" vertical="center" wrapText="1"/>
    </xf>
    <xf numFmtId="164" fontId="23" fillId="0" borderId="20" xfId="3" applyFont="1" applyBorder="1" applyAlignment="1">
      <alignment horizontal="left" vertical="center" wrapText="1"/>
    </xf>
    <xf numFmtId="165" fontId="23" fillId="6" borderId="7" xfId="4" applyNumberFormat="1" applyFont="1" applyFill="1" applyBorder="1" applyAlignment="1">
      <alignment horizontal="center" vertical="center"/>
    </xf>
    <xf numFmtId="165" fontId="23" fillId="6" borderId="30" xfId="4" applyNumberFormat="1" applyFont="1" applyFill="1" applyBorder="1" applyAlignment="1">
      <alignment horizontal="center" vertical="center"/>
    </xf>
    <xf numFmtId="164" fontId="17" fillId="0" borderId="19" xfId="3" applyFont="1" applyBorder="1" applyAlignment="1">
      <alignment horizontal="left" vertical="center" wrapText="1"/>
    </xf>
    <xf numFmtId="164" fontId="17" fillId="0" borderId="20" xfId="3" applyFont="1" applyBorder="1" applyAlignment="1">
      <alignment horizontal="left" vertical="center" wrapText="1"/>
    </xf>
    <xf numFmtId="164" fontId="24" fillId="5" borderId="17" xfId="1" applyFont="1" applyFill="1" applyBorder="1" applyAlignment="1">
      <alignment horizontal="center" vertical="center"/>
    </xf>
    <xf numFmtId="164" fontId="24" fillId="5" borderId="18" xfId="1" applyFont="1" applyFill="1" applyBorder="1" applyAlignment="1">
      <alignment horizontal="center" vertical="center"/>
    </xf>
    <xf numFmtId="165" fontId="24" fillId="5" borderId="7" xfId="5" applyFont="1" applyFill="1" applyBorder="1" applyAlignment="1">
      <alignment horizontal="center" vertical="center"/>
    </xf>
    <xf numFmtId="165" fontId="24" fillId="5" borderId="30" xfId="5" applyFont="1" applyFill="1" applyBorder="1" applyAlignment="1">
      <alignment horizontal="center" vertical="center"/>
    </xf>
    <xf numFmtId="165" fontId="21" fillId="6" borderId="30" xfId="4" applyNumberFormat="1" applyFont="1" applyFill="1" applyBorder="1" applyAlignment="1">
      <alignment horizontal="center" vertical="center" wrapText="1"/>
    </xf>
    <xf numFmtId="165" fontId="7" fillId="6" borderId="11" xfId="4" applyNumberFormat="1" applyFont="1" applyFill="1" applyBorder="1" applyAlignment="1">
      <alignment horizontal="center" vertical="center"/>
    </xf>
    <xf numFmtId="164" fontId="28" fillId="5" borderId="4" xfId="1" applyFont="1" applyFill="1" applyBorder="1" applyAlignment="1">
      <alignment horizontal="center" vertical="center"/>
    </xf>
    <xf numFmtId="165" fontId="24" fillId="5" borderId="7" xfId="5" applyFont="1" applyFill="1" applyBorder="1" applyAlignment="1">
      <alignment horizontal="center" vertical="center" wrapText="1"/>
    </xf>
    <xf numFmtId="165" fontId="24" fillId="5" borderId="30" xfId="5" applyFont="1" applyFill="1" applyBorder="1" applyAlignment="1">
      <alignment horizontal="center" vertical="center" wrapText="1"/>
    </xf>
    <xf numFmtId="164" fontId="17" fillId="2" borderId="31" xfId="3" applyFont="1" applyFill="1" applyBorder="1" applyAlignment="1">
      <alignment horizontal="left" vertical="center" wrapText="1"/>
    </xf>
    <xf numFmtId="164" fontId="17" fillId="2" borderId="28" xfId="3" applyFont="1" applyFill="1" applyBorder="1" applyAlignment="1">
      <alignment horizontal="left" vertical="center" wrapText="1"/>
    </xf>
    <xf numFmtId="164" fontId="16" fillId="2" borderId="32" xfId="3" applyFont="1" applyFill="1" applyBorder="1" applyAlignment="1">
      <alignment horizontal="left" vertical="center" wrapText="1"/>
    </xf>
    <xf numFmtId="164" fontId="16" fillId="2" borderId="33" xfId="3" applyFont="1" applyFill="1" applyBorder="1" applyAlignment="1">
      <alignment horizontal="left" vertical="center" wrapText="1"/>
    </xf>
    <xf numFmtId="165" fontId="7" fillId="6" borderId="31" xfId="4" applyNumberFormat="1" applyFont="1" applyFill="1" applyBorder="1" applyAlignment="1">
      <alignment horizontal="center" vertical="center"/>
    </xf>
    <xf numFmtId="164" fontId="17" fillId="0" borderId="31" xfId="3" applyFont="1" applyBorder="1" applyAlignment="1">
      <alignment horizontal="left" vertical="center" wrapText="1"/>
    </xf>
    <xf numFmtId="164" fontId="17" fillId="0" borderId="28" xfId="3" applyFont="1" applyBorder="1" applyAlignment="1">
      <alignment horizontal="left" vertical="center" wrapText="1"/>
    </xf>
    <xf numFmtId="164" fontId="16" fillId="0" borderId="32" xfId="3" applyFont="1" applyBorder="1" applyAlignment="1">
      <alignment horizontal="left" vertical="center" wrapText="1"/>
    </xf>
    <xf numFmtId="164" fontId="16" fillId="0" borderId="33" xfId="3" applyFont="1" applyBorder="1" applyAlignment="1">
      <alignment horizontal="left" vertical="center" wrapText="1"/>
    </xf>
    <xf numFmtId="165" fontId="21" fillId="6" borderId="8" xfId="4" applyNumberFormat="1" applyFont="1" applyFill="1" applyBorder="1" applyAlignment="1">
      <alignment horizontal="center" vertical="center"/>
    </xf>
    <xf numFmtId="164" fontId="21" fillId="2" borderId="31" xfId="3" applyFont="1" applyFill="1" applyBorder="1" applyAlignment="1">
      <alignment horizontal="left" vertical="center"/>
    </xf>
    <xf numFmtId="164" fontId="21" fillId="2" borderId="7" xfId="3" applyFont="1" applyFill="1" applyBorder="1" applyAlignment="1">
      <alignment horizontal="left" vertical="center"/>
    </xf>
    <xf numFmtId="164" fontId="21" fillId="2" borderId="30" xfId="3" applyFont="1" applyFill="1" applyBorder="1" applyAlignment="1">
      <alignment horizontal="left" vertical="center"/>
    </xf>
    <xf numFmtId="165" fontId="24" fillId="5" borderId="7" xfId="5" applyFont="1" applyFill="1" applyBorder="1" applyAlignment="1">
      <alignment horizontal="left" vertical="center"/>
    </xf>
    <xf numFmtId="0" fontId="0" fillId="0" borderId="31" xfId="0" applyBorder="1" applyAlignment="1">
      <alignment horizontal="left"/>
    </xf>
    <xf numFmtId="49" fontId="16" fillId="6" borderId="7" xfId="4" applyNumberFormat="1" applyFont="1" applyFill="1" applyBorder="1" applyAlignment="1">
      <alignment horizontal="center" vertical="center"/>
    </xf>
    <xf numFmtId="165" fontId="16" fillId="6" borderId="7" xfId="4" applyNumberFormat="1" applyFont="1" applyFill="1" applyBorder="1" applyAlignment="1">
      <alignment horizontal="center" vertical="center" wrapText="1"/>
    </xf>
    <xf numFmtId="164" fontId="21" fillId="6" borderId="7" xfId="1" applyFont="1" applyFill="1" applyBorder="1" applyAlignment="1">
      <alignment horizontal="center" vertical="center" wrapText="1"/>
    </xf>
    <xf numFmtId="165" fontId="16" fillId="6" borderId="31" xfId="4" applyNumberFormat="1" applyFont="1" applyFill="1" applyBorder="1" applyAlignment="1">
      <alignment horizontal="center" vertical="center"/>
    </xf>
    <xf numFmtId="164" fontId="23" fillId="0" borderId="33" xfId="3" applyFont="1" applyBorder="1" applyAlignment="1">
      <alignment horizontal="left" vertical="center" wrapText="1"/>
    </xf>
    <xf numFmtId="164" fontId="21" fillId="6" borderId="30" xfId="1" applyFont="1" applyFill="1" applyBorder="1" applyAlignment="1">
      <alignment horizontal="center" vertical="center" wrapText="1"/>
    </xf>
    <xf numFmtId="164" fontId="23" fillId="0" borderId="32" xfId="12" applyNumberFormat="1" applyFont="1" applyBorder="1" applyAlignment="1">
      <alignment horizontal="left" vertical="center"/>
    </xf>
    <xf numFmtId="164" fontId="23" fillId="0" borderId="19" xfId="12" applyNumberFormat="1" applyFont="1" applyBorder="1" applyAlignment="1">
      <alignment horizontal="left" vertical="center"/>
    </xf>
    <xf numFmtId="164" fontId="23" fillId="0" borderId="20" xfId="12" applyNumberFormat="1" applyFont="1" applyBorder="1" applyAlignment="1">
      <alignment horizontal="left" vertical="center"/>
    </xf>
    <xf numFmtId="164" fontId="23" fillId="0" borderId="33" xfId="12" applyNumberFormat="1" applyFont="1" applyBorder="1" applyAlignment="1">
      <alignment horizontal="left" vertical="center"/>
    </xf>
    <xf numFmtId="165" fontId="23" fillId="2" borderId="31" xfId="4" applyNumberFormat="1" applyFont="1" applyFill="1" applyBorder="1" applyAlignment="1">
      <alignment horizontal="left" vertical="center"/>
    </xf>
    <xf numFmtId="165" fontId="23" fillId="2" borderId="28" xfId="4" applyNumberFormat="1" applyFont="1" applyFill="1" applyBorder="1" applyAlignment="1">
      <alignment horizontal="left" vertical="center"/>
    </xf>
    <xf numFmtId="164" fontId="21" fillId="0" borderId="32" xfId="3" applyFont="1" applyBorder="1" applyAlignment="1">
      <alignment horizontal="left" vertical="center" wrapText="1"/>
    </xf>
    <xf numFmtId="164" fontId="21" fillId="0" borderId="33" xfId="3" applyFont="1" applyBorder="1" applyAlignment="1">
      <alignment horizontal="left" vertical="center" wrapText="1"/>
    </xf>
    <xf numFmtId="164" fontId="21" fillId="2" borderId="11" xfId="4" applyNumberFormat="1" applyFont="1" applyFill="1" applyBorder="1" applyAlignment="1">
      <alignment horizontal="left" vertical="center" wrapText="1"/>
    </xf>
    <xf numFmtId="164" fontId="21" fillId="2" borderId="9" xfId="4" applyNumberFormat="1" applyFont="1" applyFill="1" applyBorder="1" applyAlignment="1">
      <alignment horizontal="left" vertical="center" wrapText="1"/>
    </xf>
    <xf numFmtId="164" fontId="21" fillId="2" borderId="21" xfId="4" applyNumberFormat="1" applyFont="1" applyFill="1" applyBorder="1" applyAlignment="1">
      <alignment horizontal="left" vertical="center" wrapText="1"/>
    </xf>
    <xf numFmtId="164" fontId="21" fillId="0" borderId="32" xfId="12" applyNumberFormat="1" applyFont="1" applyBorder="1" applyAlignment="1">
      <alignment horizontal="left" vertical="center" wrapText="1"/>
    </xf>
    <xf numFmtId="164" fontId="21" fillId="0" borderId="33" xfId="12" applyNumberFormat="1" applyFont="1" applyBorder="1" applyAlignment="1">
      <alignment horizontal="left" vertical="center" wrapText="1"/>
    </xf>
    <xf numFmtId="165" fontId="21" fillId="6" borderId="38" xfId="4" applyNumberFormat="1" applyFont="1" applyFill="1" applyBorder="1" applyAlignment="1">
      <alignment horizontal="center" vertical="center"/>
    </xf>
    <xf numFmtId="49" fontId="21" fillId="6" borderId="40" xfId="4" applyNumberFormat="1" applyFont="1" applyFill="1" applyBorder="1" applyAlignment="1">
      <alignment horizontal="center" vertical="center"/>
    </xf>
    <xf numFmtId="49" fontId="21" fillId="6" borderId="8" xfId="4" applyNumberFormat="1" applyFont="1" applyFill="1" applyBorder="1" applyAlignment="1">
      <alignment horizontal="center" vertical="center"/>
    </xf>
    <xf numFmtId="165" fontId="21" fillId="6" borderId="40" xfId="4" applyNumberFormat="1" applyFont="1" applyFill="1" applyBorder="1" applyAlignment="1">
      <alignment horizontal="center" vertical="center"/>
    </xf>
    <xf numFmtId="165" fontId="17" fillId="6" borderId="40" xfId="4" applyNumberFormat="1" applyFont="1" applyFill="1" applyBorder="1" applyAlignment="1">
      <alignment horizontal="center" vertical="center"/>
    </xf>
    <xf numFmtId="165" fontId="17" fillId="6" borderId="8" xfId="4" applyNumberFormat="1" applyFont="1" applyFill="1" applyBorder="1" applyAlignment="1">
      <alignment horizontal="center" vertical="center"/>
    </xf>
    <xf numFmtId="165" fontId="21" fillId="6" borderId="40" xfId="4" applyNumberFormat="1" applyFont="1" applyFill="1" applyBorder="1" applyAlignment="1">
      <alignment horizontal="center" vertical="center" wrapText="1"/>
    </xf>
    <xf numFmtId="165" fontId="21" fillId="6" borderId="8" xfId="4" applyNumberFormat="1" applyFont="1" applyFill="1" applyBorder="1" applyAlignment="1">
      <alignment horizontal="center" vertical="center" wrapText="1"/>
    </xf>
    <xf numFmtId="164" fontId="21" fillId="0" borderId="28" xfId="3" applyFont="1" applyBorder="1" applyAlignment="1">
      <alignment horizontal="left" vertical="center" wrapText="1"/>
    </xf>
    <xf numFmtId="164" fontId="21" fillId="0" borderId="12" xfId="3" applyFont="1" applyBorder="1" applyAlignment="1">
      <alignment horizontal="left" vertical="center" wrapText="1"/>
    </xf>
    <xf numFmtId="164" fontId="21" fillId="0" borderId="34" xfId="3" applyFont="1" applyBorder="1" applyAlignment="1">
      <alignment horizontal="left" vertical="center" wrapText="1"/>
    </xf>
    <xf numFmtId="164" fontId="30" fillId="5" borderId="16" xfId="1" applyFont="1" applyFill="1" applyBorder="1" applyAlignment="1">
      <alignment horizontal="center" vertical="center"/>
    </xf>
    <xf numFmtId="164" fontId="21" fillId="6" borderId="40" xfId="1" applyFont="1" applyFill="1" applyBorder="1" applyAlignment="1">
      <alignment horizontal="center" vertical="center" wrapText="1"/>
    </xf>
    <xf numFmtId="164" fontId="19" fillId="5" borderId="17" xfId="1" applyFont="1" applyFill="1" applyBorder="1" applyAlignment="1">
      <alignment horizontal="center" vertical="center"/>
    </xf>
    <xf numFmtId="164" fontId="17" fillId="0" borderId="40" xfId="3" applyFont="1" applyBorder="1" applyAlignment="1">
      <alignment horizontal="left" vertical="center" wrapText="1"/>
    </xf>
    <xf numFmtId="164" fontId="17" fillId="0" borderId="30" xfId="3" applyFont="1" applyBorder="1" applyAlignment="1">
      <alignment horizontal="left" vertical="center" wrapText="1"/>
    </xf>
    <xf numFmtId="164" fontId="17" fillId="0" borderId="11" xfId="3" applyFont="1" applyBorder="1" applyAlignment="1">
      <alignment horizontal="left" vertical="center" wrapText="1"/>
    </xf>
    <xf numFmtId="164" fontId="17" fillId="0" borderId="9" xfId="3" applyFont="1" applyBorder="1" applyAlignment="1">
      <alignment horizontal="left" vertical="center" wrapText="1"/>
    </xf>
    <xf numFmtId="164" fontId="17" fillId="0" borderId="21" xfId="3" applyFont="1" applyBorder="1" applyAlignment="1">
      <alignment horizontal="left" vertical="center" wrapText="1"/>
    </xf>
    <xf numFmtId="164" fontId="17" fillId="0" borderId="31" xfId="3" applyFont="1" applyBorder="1" applyAlignment="1">
      <alignment vertical="center" wrapText="1"/>
    </xf>
    <xf numFmtId="164" fontId="17" fillId="0" borderId="28" xfId="3" applyFont="1" applyBorder="1" applyAlignment="1">
      <alignment vertical="center" wrapText="1"/>
    </xf>
    <xf numFmtId="164" fontId="17" fillId="0" borderId="32" xfId="3" applyFont="1" applyBorder="1" applyAlignment="1">
      <alignment vertical="center" wrapText="1"/>
    </xf>
    <xf numFmtId="164" fontId="17" fillId="0" borderId="33" xfId="3" applyFont="1" applyBorder="1" applyAlignment="1">
      <alignment vertical="center" wrapText="1"/>
    </xf>
    <xf numFmtId="0" fontId="42" fillId="10" borderId="40" xfId="0" applyFont="1" applyFill="1" applyBorder="1" applyAlignment="1"/>
    <xf numFmtId="0" fontId="42" fillId="10" borderId="40" xfId="0" applyFont="1" applyFill="1" applyBorder="1" applyAlignment="1">
      <alignment horizontal="center"/>
    </xf>
    <xf numFmtId="167" fontId="42" fillId="10" borderId="40" xfId="0" applyNumberFormat="1" applyFont="1" applyFill="1" applyBorder="1" applyAlignment="1">
      <alignment horizontal="center"/>
    </xf>
    <xf numFmtId="167" fontId="42" fillId="10" borderId="6" xfId="0" applyNumberFormat="1" applyFont="1" applyFill="1" applyBorder="1" applyAlignment="1">
      <alignment horizontal="center"/>
    </xf>
    <xf numFmtId="167" fontId="42" fillId="10" borderId="10" xfId="0" applyNumberFormat="1" applyFont="1" applyFill="1" applyBorder="1" applyAlignment="1">
      <alignment horizontal="center"/>
    </xf>
    <xf numFmtId="167" fontId="42" fillId="10" borderId="40" xfId="0" applyNumberFormat="1" applyFont="1" applyFill="1" applyBorder="1" applyAlignment="1">
      <alignment horizontal="center" vertical="center"/>
    </xf>
    <xf numFmtId="0" fontId="2" fillId="2" borderId="37" xfId="0" applyFont="1" applyFill="1" applyBorder="1" applyAlignment="1">
      <alignment horizontal="center" vertical="center" wrapText="1"/>
    </xf>
    <xf numFmtId="0" fontId="43" fillId="0" borderId="40" xfId="0" applyFont="1" applyFill="1" applyBorder="1" applyAlignment="1">
      <alignment horizontal="center" vertical="center"/>
    </xf>
    <xf numFmtId="0" fontId="44" fillId="0" borderId="40" xfId="0" applyFont="1" applyFill="1" applyBorder="1" applyAlignment="1">
      <alignment horizontal="center" vertical="center"/>
    </xf>
    <xf numFmtId="16" fontId="45" fillId="0" borderId="40" xfId="0" applyNumberFormat="1" applyFont="1" applyFill="1" applyBorder="1" applyAlignment="1">
      <alignment horizontal="center" vertical="center"/>
    </xf>
    <xf numFmtId="0" fontId="46" fillId="0" borderId="40"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0" borderId="0" xfId="0" applyFont="1" applyFill="1" applyAlignment="1">
      <alignment wrapText="1"/>
    </xf>
    <xf numFmtId="0" fontId="2" fillId="2" borderId="41" xfId="0" applyFont="1" applyFill="1" applyBorder="1" applyAlignment="1">
      <alignment horizontal="center" vertical="center" wrapText="1"/>
    </xf>
    <xf numFmtId="0" fontId="0" fillId="2" borderId="39" xfId="0" applyFont="1" applyFill="1" applyBorder="1" applyAlignment="1">
      <alignment horizontal="center" vertical="center" wrapText="1"/>
    </xf>
    <xf numFmtId="16" fontId="47" fillId="0" borderId="40" xfId="0" applyNumberFormat="1" applyFont="1" applyFill="1" applyBorder="1" applyAlignment="1">
      <alignment horizontal="center" vertical="center"/>
    </xf>
    <xf numFmtId="0" fontId="2" fillId="2" borderId="42"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2" fillId="0" borderId="40" xfId="0" applyFont="1" applyFill="1" applyBorder="1" applyAlignment="1">
      <alignment horizontal="center" vertical="center" wrapText="1"/>
    </xf>
    <xf numFmtId="16" fontId="47" fillId="0" borderId="40" xfId="0" applyNumberFormat="1" applyFont="1" applyBorder="1" applyAlignment="1">
      <alignment horizontal="center" vertical="center"/>
    </xf>
    <xf numFmtId="49" fontId="48" fillId="0" borderId="40" xfId="0" applyNumberFormat="1" applyFont="1" applyFill="1" applyBorder="1" applyAlignment="1">
      <alignment horizontal="center" vertical="center" wrapText="1"/>
    </xf>
    <xf numFmtId="0" fontId="0" fillId="2" borderId="0" xfId="0" applyFont="1" applyFill="1" applyAlignment="1"/>
    <xf numFmtId="16" fontId="45" fillId="0" borderId="40" xfId="0" applyNumberFormat="1" applyFont="1" applyBorder="1" applyAlignment="1">
      <alignment horizontal="center" vertical="center"/>
    </xf>
    <xf numFmtId="0" fontId="2" fillId="0" borderId="0" xfId="0" applyFont="1" applyFill="1" applyBorder="1" applyAlignment="1">
      <alignment horizontal="center" vertical="center" wrapText="1"/>
    </xf>
    <xf numFmtId="0" fontId="43" fillId="0" borderId="0" xfId="0" applyFont="1" applyFill="1" applyBorder="1" applyAlignment="1">
      <alignment horizontal="center" vertical="center"/>
    </xf>
    <xf numFmtId="0" fontId="44" fillId="0" borderId="0" xfId="0" applyFont="1" applyFill="1" applyBorder="1" applyAlignment="1">
      <alignment horizontal="center" vertical="center"/>
    </xf>
    <xf numFmtId="16" fontId="45" fillId="0" borderId="0" xfId="0" applyNumberFormat="1" applyFont="1" applyBorder="1" applyAlignment="1">
      <alignment horizontal="center" vertical="center"/>
    </xf>
    <xf numFmtId="0" fontId="46" fillId="0" borderId="0" xfId="0" applyFont="1" applyFill="1" applyBorder="1" applyAlignment="1">
      <alignment horizontal="center" vertical="center"/>
    </xf>
    <xf numFmtId="0" fontId="0" fillId="2" borderId="0" xfId="0" applyFont="1" applyFill="1" applyBorder="1" applyAlignment="1">
      <alignment horizontal="center" wrapText="1"/>
    </xf>
    <xf numFmtId="0" fontId="2" fillId="2" borderId="0" xfId="0" applyFont="1" applyFill="1" applyAlignment="1">
      <alignment horizontal="center" vertical="center" wrapText="1"/>
    </xf>
    <xf numFmtId="0" fontId="49" fillId="0" borderId="0" xfId="0" applyFont="1" applyFill="1" applyAlignment="1">
      <alignment horizontal="center" vertical="center"/>
    </xf>
    <xf numFmtId="0" fontId="45" fillId="0" borderId="0" xfId="0" applyFont="1" applyFill="1" applyAlignment="1">
      <alignment horizontal="center" vertical="center"/>
    </xf>
    <xf numFmtId="167" fontId="0" fillId="0" borderId="0" xfId="0" applyNumberFormat="1" applyFont="1" applyFill="1" applyAlignment="1">
      <alignment horizontal="center"/>
    </xf>
    <xf numFmtId="49" fontId="48" fillId="0" borderId="0" xfId="0" applyNumberFormat="1" applyFont="1" applyFill="1" applyAlignment="1">
      <alignment horizontal="center" vertical="center" wrapText="1"/>
    </xf>
    <xf numFmtId="0" fontId="0" fillId="2" borderId="0" xfId="0" applyFont="1" applyFill="1" applyAlignment="1">
      <alignment horizontal="center" vertical="center" wrapText="1"/>
    </xf>
    <xf numFmtId="166" fontId="50" fillId="10" borderId="0" xfId="0" applyNumberFormat="1" applyFont="1" applyFill="1" applyAlignment="1"/>
    <xf numFmtId="0" fontId="51" fillId="0" borderId="0" xfId="0" applyFont="1"/>
    <xf numFmtId="166" fontId="52" fillId="0" borderId="0" xfId="0" applyNumberFormat="1" applyFont="1" applyFill="1" applyAlignment="1"/>
    <xf numFmtId="166" fontId="53" fillId="0" borderId="0" xfId="0" applyNumberFormat="1" applyFont="1" applyFill="1" applyAlignment="1"/>
  </cellXfs>
  <cellStyles count="17">
    <cellStyle name="Hyperlink" xfId="12" builtinId="8"/>
    <cellStyle name="LineTableBorder 3" xfId="4"/>
    <cellStyle name="LineTableBorder 3 2" xfId="13"/>
    <cellStyle name="LineTableBorder 3 3" xfId="15"/>
    <cellStyle name="LineTitle 2" xfId="5"/>
    <cellStyle name="LineTitle 2 2" xfId="14"/>
    <cellStyle name="LineTitle 2 3" xfId="16"/>
    <cellStyle name="Normal" xfId="0" builtinId="0"/>
    <cellStyle name="Normal 10" xfId="3"/>
    <cellStyle name="Normal 2" xfId="2"/>
    <cellStyle name="Normal 2 2" xfId="1"/>
    <cellStyle name="Normal 2 2 2" xfId="9"/>
    <cellStyle name="Normal 2 3" xfId="6"/>
    <cellStyle name="Normal 3" xfId="10"/>
    <cellStyle name="Normal 3 3" xfId="8"/>
    <cellStyle name="Normal_SAILING SCHEDULE" xfId="11"/>
    <cellStyle name="常规 2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yu.stars/AppData/Local/Microsoft/Windows/INetCache/AppData/Local/Microsoft/Windows/INetCache/Content.Outlook/ZYDSH59T/&#19994;&#21153;%20%20&#40644;&#20808;&#29983;&#12288;TEL:2687217%20MOBILE:13906028606%20%20%20%20%20EMAIL:%20%20huang.byron@cn.zim.com" TargetMode="External"/><Relationship Id="rId2" Type="http://schemas.openxmlformats.org/officeDocument/2006/relationships/hyperlink" Target="../../yu.stars/AppData/Local/Microsoft/Windows/INetCache/AppData/Local/Microsoft/Windows/INetCache/Content.Outlook/ZYDSH59T/&#19994;&#21153;&#160;%20Joy&#65306;TEL:0592-2687213&#160;&#160;&#160;&#160;&#160;&#160;&#160;&#160;&#160;%20EMAIL:ye.joy@cn.zim.com" TargetMode="External"/><Relationship Id="rId1" Type="http://schemas.openxmlformats.org/officeDocument/2006/relationships/hyperlink" Target="../../yu.stars/AppData/Local/Microsoft/Windows/INetCache/AppData/Local/Microsoft/Windows/INetCache/Content.Outlook/ZYDSH59T/&#19994;&#21153;&#160;%20Joy&#65306;TEL:0592-2687213&#160;&#160;&#160;&#160;&#160;&#160;&#160;&#160;&#160;%20EMAIL:ye.joy@cn.zim.com" TargetMode="External"/><Relationship Id="rId6" Type="http://schemas.openxmlformats.org/officeDocument/2006/relationships/printerSettings" Target="../printerSettings/printerSettings1.bin"/><Relationship Id="rId5" Type="http://schemas.openxmlformats.org/officeDocument/2006/relationships/hyperlink" Target="../../yu.stars/AppData/Local/Microsoft/Windows/INetCache/AppData/Local/Microsoft/Windows/INetCache/Content.Outlook/ZYDSH59T/&#19994;&#21153;%20%20&#40644;&#20808;&#29983;&#12288;TEL:2687217%20MOBILE:13906028606%20%20%20%20%20EMAIL:%20%20huang.byron@cn.zim.com" TargetMode="External"/><Relationship Id="rId4" Type="http://schemas.openxmlformats.org/officeDocument/2006/relationships/hyperlink" Target="../../yu.stars/AppData/Local/Microsoft/Windows/INetCache/AppData/Local/Microsoft/Windows/INetCache/Content.Outlook/ZYDSH59T/&#19994;&#21153;&#160;%20Joy&#65306;TEL:0592-2687213&#160;&#160;&#160;&#160;&#160;&#160;&#160;&#160;&#160;%20EMAIL:ye.joy@cn.zim.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1"/>
  <sheetViews>
    <sheetView tabSelected="1" workbookViewId="0">
      <selection activeCell="L21" sqref="L21"/>
    </sheetView>
  </sheetViews>
  <sheetFormatPr defaultRowHeight="15"/>
  <cols>
    <col min="1" max="1" width="17.42578125" customWidth="1"/>
    <col min="2" max="2" width="18.140625" customWidth="1"/>
    <col min="4" max="4" width="13.140625" bestFit="1" customWidth="1"/>
    <col min="5" max="5" width="10.7109375" customWidth="1"/>
    <col min="8" max="8" width="23.42578125" customWidth="1"/>
    <col min="11" max="11" width="9.42578125" customWidth="1"/>
    <col min="12" max="12" width="12.28515625" customWidth="1"/>
    <col min="13" max="13" width="12.5703125" customWidth="1"/>
    <col min="14" max="14" width="21.7109375" customWidth="1"/>
    <col min="16" max="16" width="11.5703125" customWidth="1"/>
    <col min="17" max="17" width="15.28515625" customWidth="1"/>
    <col min="18" max="18" width="21.85546875" bestFit="1" customWidth="1"/>
    <col min="19" max="19" width="24" bestFit="1" customWidth="1"/>
    <col min="20" max="20" width="18" bestFit="1" customWidth="1"/>
  </cols>
  <sheetData>
    <row r="2" spans="1:10" ht="15.75">
      <c r="A2" s="382" t="s">
        <v>546</v>
      </c>
      <c r="B2" s="383" t="s">
        <v>547</v>
      </c>
      <c r="C2" s="384" t="s">
        <v>548</v>
      </c>
      <c r="D2" s="384" t="s">
        <v>6</v>
      </c>
      <c r="E2" s="385" t="s">
        <v>10</v>
      </c>
      <c r="F2" s="386"/>
      <c r="G2" s="387" t="s">
        <v>549</v>
      </c>
      <c r="H2" s="384" t="s">
        <v>550</v>
      </c>
    </row>
    <row r="3" spans="1:10">
      <c r="A3" s="388" t="s">
        <v>551</v>
      </c>
      <c r="B3" s="389" t="s">
        <v>552</v>
      </c>
      <c r="C3" s="389" t="s">
        <v>553</v>
      </c>
      <c r="D3" s="390" t="s">
        <v>554</v>
      </c>
      <c r="E3" s="391">
        <v>45323</v>
      </c>
      <c r="F3" s="392" t="s">
        <v>555</v>
      </c>
      <c r="G3" s="392" t="s">
        <v>556</v>
      </c>
      <c r="H3" s="393" t="s">
        <v>557</v>
      </c>
      <c r="I3" s="394"/>
    </row>
    <row r="4" spans="1:10">
      <c r="A4" s="395"/>
      <c r="B4" s="389" t="s">
        <v>552</v>
      </c>
      <c r="C4" s="389" t="s">
        <v>558</v>
      </c>
      <c r="D4" s="390" t="s">
        <v>559</v>
      </c>
      <c r="E4" s="391">
        <v>45326</v>
      </c>
      <c r="F4" s="392" t="s">
        <v>560</v>
      </c>
      <c r="G4" s="392" t="s">
        <v>556</v>
      </c>
      <c r="H4" s="396"/>
    </row>
    <row r="5" spans="1:10">
      <c r="A5" s="395"/>
      <c r="B5" s="389" t="s">
        <v>552</v>
      </c>
      <c r="C5" s="389" t="s">
        <v>561</v>
      </c>
      <c r="D5" s="390" t="s">
        <v>562</v>
      </c>
      <c r="E5" s="391">
        <f t="shared" ref="E5:E11" si="0">E3+7</f>
        <v>45330</v>
      </c>
      <c r="F5" s="392" t="s">
        <v>555</v>
      </c>
      <c r="G5" s="392" t="s">
        <v>556</v>
      </c>
      <c r="H5" s="396"/>
    </row>
    <row r="6" spans="1:10">
      <c r="A6" s="395"/>
      <c r="B6" s="389" t="s">
        <v>552</v>
      </c>
      <c r="C6" s="389" t="s">
        <v>563</v>
      </c>
      <c r="D6" s="390" t="s">
        <v>564</v>
      </c>
      <c r="E6" s="391">
        <f t="shared" si="0"/>
        <v>45333</v>
      </c>
      <c r="F6" s="392" t="s">
        <v>560</v>
      </c>
      <c r="G6" s="392" t="s">
        <v>556</v>
      </c>
      <c r="H6" s="396"/>
    </row>
    <row r="7" spans="1:10">
      <c r="A7" s="395"/>
      <c r="B7" s="389" t="s">
        <v>552</v>
      </c>
      <c r="C7" s="389" t="s">
        <v>565</v>
      </c>
      <c r="D7" s="390" t="s">
        <v>566</v>
      </c>
      <c r="E7" s="391">
        <f t="shared" si="0"/>
        <v>45337</v>
      </c>
      <c r="F7" s="392" t="s">
        <v>555</v>
      </c>
      <c r="G7" s="392" t="s">
        <v>556</v>
      </c>
      <c r="H7" s="396"/>
      <c r="J7" s="394"/>
    </row>
    <row r="8" spans="1:10">
      <c r="A8" s="395"/>
      <c r="B8" s="389" t="s">
        <v>552</v>
      </c>
      <c r="C8" s="389" t="s">
        <v>567</v>
      </c>
      <c r="D8" s="390" t="s">
        <v>568</v>
      </c>
      <c r="E8" s="391">
        <f t="shared" si="0"/>
        <v>45340</v>
      </c>
      <c r="F8" s="392" t="s">
        <v>560</v>
      </c>
      <c r="G8" s="392" t="s">
        <v>556</v>
      </c>
      <c r="H8" s="396"/>
      <c r="J8" s="394"/>
    </row>
    <row r="9" spans="1:10">
      <c r="A9" s="395"/>
      <c r="B9" s="389" t="s">
        <v>552</v>
      </c>
      <c r="C9" s="389" t="s">
        <v>569</v>
      </c>
      <c r="D9" s="390" t="s">
        <v>570</v>
      </c>
      <c r="E9" s="397">
        <f t="shared" si="0"/>
        <v>45344</v>
      </c>
      <c r="F9" s="392" t="s">
        <v>555</v>
      </c>
      <c r="G9" s="392" t="s">
        <v>556</v>
      </c>
      <c r="H9" s="396"/>
      <c r="J9" s="394"/>
    </row>
    <row r="10" spans="1:10">
      <c r="A10" s="395"/>
      <c r="B10" s="389" t="s">
        <v>552</v>
      </c>
      <c r="C10" s="389" t="s">
        <v>571</v>
      </c>
      <c r="D10" s="390" t="s">
        <v>572</v>
      </c>
      <c r="E10" s="391">
        <f t="shared" si="0"/>
        <v>45347</v>
      </c>
      <c r="F10" s="392" t="s">
        <v>560</v>
      </c>
      <c r="G10" s="392" t="s">
        <v>556</v>
      </c>
      <c r="H10" s="396"/>
      <c r="J10" s="394"/>
    </row>
    <row r="11" spans="1:10">
      <c r="A11" s="398"/>
      <c r="B11" s="389" t="s">
        <v>552</v>
      </c>
      <c r="C11" s="389" t="s">
        <v>573</v>
      </c>
      <c r="D11" s="390" t="s">
        <v>574</v>
      </c>
      <c r="E11" s="397">
        <f t="shared" si="0"/>
        <v>45351</v>
      </c>
      <c r="F11" s="392" t="s">
        <v>555</v>
      </c>
      <c r="G11" s="392" t="s">
        <v>556</v>
      </c>
      <c r="H11" s="399"/>
      <c r="J11" s="394"/>
    </row>
    <row r="12" spans="1:10">
      <c r="A12" s="400" t="s">
        <v>575</v>
      </c>
      <c r="B12" s="389" t="s">
        <v>576</v>
      </c>
      <c r="C12" s="389" t="s">
        <v>577</v>
      </c>
      <c r="D12" s="390" t="s">
        <v>578</v>
      </c>
      <c r="E12" s="401">
        <v>45326</v>
      </c>
      <c r="F12" s="392" t="s">
        <v>560</v>
      </c>
      <c r="G12" s="402" t="s">
        <v>579</v>
      </c>
      <c r="H12" s="393" t="s">
        <v>580</v>
      </c>
      <c r="I12" s="403"/>
      <c r="J12" s="403"/>
    </row>
    <row r="13" spans="1:10">
      <c r="A13" s="400"/>
      <c r="B13" s="389" t="s">
        <v>581</v>
      </c>
      <c r="C13" s="389" t="s">
        <v>561</v>
      </c>
      <c r="D13" s="390" t="s">
        <v>582</v>
      </c>
      <c r="E13" s="401">
        <v>45329</v>
      </c>
      <c r="F13" s="392" t="s">
        <v>583</v>
      </c>
      <c r="G13" s="402" t="s">
        <v>579</v>
      </c>
      <c r="H13" s="396"/>
      <c r="I13" s="403"/>
      <c r="J13" s="403"/>
    </row>
    <row r="14" spans="1:10">
      <c r="A14" s="400"/>
      <c r="B14" s="389" t="s">
        <v>576</v>
      </c>
      <c r="C14" s="389" t="s">
        <v>584</v>
      </c>
      <c r="D14" s="390" t="s">
        <v>585</v>
      </c>
      <c r="E14" s="401">
        <v>45333</v>
      </c>
      <c r="F14" s="392" t="s">
        <v>560</v>
      </c>
      <c r="G14" s="402" t="s">
        <v>579</v>
      </c>
      <c r="H14" s="396"/>
    </row>
    <row r="15" spans="1:10">
      <c r="A15" s="400"/>
      <c r="B15" s="389" t="s">
        <v>581</v>
      </c>
      <c r="C15" s="389" t="s">
        <v>565</v>
      </c>
      <c r="D15" s="390" t="s">
        <v>586</v>
      </c>
      <c r="E15" s="401">
        <v>45336</v>
      </c>
      <c r="F15" s="392" t="s">
        <v>583</v>
      </c>
      <c r="G15" s="402" t="s">
        <v>579</v>
      </c>
      <c r="H15" s="396"/>
    </row>
    <row r="16" spans="1:10">
      <c r="A16" s="400"/>
      <c r="B16" s="389" t="s">
        <v>576</v>
      </c>
      <c r="C16" s="389" t="s">
        <v>587</v>
      </c>
      <c r="D16" s="390" t="s">
        <v>588</v>
      </c>
      <c r="E16" s="401">
        <v>45340</v>
      </c>
      <c r="F16" s="392" t="s">
        <v>560</v>
      </c>
      <c r="G16" s="402" t="s">
        <v>579</v>
      </c>
      <c r="H16" s="396"/>
    </row>
    <row r="17" spans="1:8">
      <c r="A17" s="400"/>
      <c r="B17" s="389" t="s">
        <v>581</v>
      </c>
      <c r="C17" s="389" t="s">
        <v>569</v>
      </c>
      <c r="D17" s="390" t="s">
        <v>589</v>
      </c>
      <c r="E17" s="401">
        <v>45343</v>
      </c>
      <c r="F17" s="392" t="s">
        <v>583</v>
      </c>
      <c r="G17" s="402" t="s">
        <v>579</v>
      </c>
      <c r="H17" s="396"/>
    </row>
    <row r="18" spans="1:8">
      <c r="A18" s="400"/>
      <c r="B18" s="389" t="s">
        <v>576</v>
      </c>
      <c r="C18" s="389" t="s">
        <v>590</v>
      </c>
      <c r="D18" s="390" t="s">
        <v>591</v>
      </c>
      <c r="E18" s="404">
        <v>45347</v>
      </c>
      <c r="F18" s="392" t="s">
        <v>560</v>
      </c>
      <c r="G18" s="402" t="s">
        <v>579</v>
      </c>
      <c r="H18" s="396"/>
    </row>
    <row r="19" spans="1:8">
      <c r="A19" s="400"/>
      <c r="B19" s="389" t="s">
        <v>581</v>
      </c>
      <c r="C19" s="389" t="s">
        <v>573</v>
      </c>
      <c r="D19" s="390" t="s">
        <v>592</v>
      </c>
      <c r="E19" s="404">
        <v>45350</v>
      </c>
      <c r="F19" s="392" t="s">
        <v>583</v>
      </c>
      <c r="G19" s="402" t="s">
        <v>579</v>
      </c>
      <c r="H19" s="399"/>
    </row>
    <row r="20" spans="1:8">
      <c r="A20" s="405"/>
      <c r="B20" s="406"/>
      <c r="C20" s="406"/>
      <c r="D20" s="407"/>
      <c r="E20" s="408"/>
      <c r="F20" s="409"/>
      <c r="G20" s="409"/>
      <c r="H20" s="410"/>
    </row>
    <row r="21" spans="1:8">
      <c r="A21" s="405"/>
      <c r="B21" s="406"/>
      <c r="C21" s="406"/>
      <c r="D21" s="407"/>
      <c r="E21" s="408"/>
      <c r="F21" s="409"/>
      <c r="G21" s="409"/>
      <c r="H21" s="410"/>
    </row>
    <row r="22" spans="1:8">
      <c r="A22" s="405"/>
      <c r="B22" s="406"/>
      <c r="C22" s="406"/>
      <c r="D22" s="407"/>
      <c r="E22" s="408"/>
      <c r="F22" s="409"/>
      <c r="G22" s="409"/>
      <c r="H22" s="410"/>
    </row>
    <row r="23" spans="1:8">
      <c r="A23" s="405"/>
      <c r="B23" s="406"/>
      <c r="C23" s="406"/>
      <c r="D23" s="407"/>
      <c r="E23" s="408"/>
      <c r="F23" s="409"/>
      <c r="G23" s="409"/>
      <c r="H23" s="410"/>
    </row>
    <row r="24" spans="1:8">
      <c r="A24" s="411"/>
      <c r="B24" s="412"/>
      <c r="C24" s="413"/>
      <c r="D24" s="413"/>
      <c r="E24" s="414"/>
      <c r="F24" s="414"/>
      <c r="G24" s="415"/>
      <c r="H24" s="416"/>
    </row>
    <row r="25" spans="1:8">
      <c r="A25" s="417" t="s">
        <v>593</v>
      </c>
    </row>
    <row r="26" spans="1:8">
      <c r="A26" s="418" t="s">
        <v>594</v>
      </c>
    </row>
    <row r="27" spans="1:8">
      <c r="A27" s="419" t="s">
        <v>595</v>
      </c>
    </row>
    <row r="28" spans="1:8">
      <c r="A28" s="419" t="s">
        <v>596</v>
      </c>
    </row>
    <row r="29" spans="1:8">
      <c r="A29" s="419" t="s">
        <v>597</v>
      </c>
    </row>
    <row r="30" spans="1:8">
      <c r="A30" s="420" t="s">
        <v>598</v>
      </c>
    </row>
    <row r="31" spans="1:8">
      <c r="A31" s="420" t="s">
        <v>599</v>
      </c>
    </row>
  </sheetData>
  <mergeCells count="5">
    <mergeCell ref="E2:F2"/>
    <mergeCell ref="A3:A11"/>
    <mergeCell ref="H3:H11"/>
    <mergeCell ref="A12:A19"/>
    <mergeCell ref="H12:H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2"/>
  <sheetViews>
    <sheetView showGridLines="0" topLeftCell="A20" workbookViewId="0">
      <selection activeCell="A55" sqref="A55:A56"/>
    </sheetView>
  </sheetViews>
  <sheetFormatPr defaultColWidth="9.28515625" defaultRowHeight="15"/>
  <cols>
    <col min="1" max="1" width="40.7109375" style="2" customWidth="1"/>
    <col min="2" max="2" width="13.42578125" style="200" customWidth="1"/>
    <col min="3" max="3" width="12.28515625" style="196" customWidth="1"/>
    <col min="4" max="4" width="21.85546875" style="196" customWidth="1"/>
    <col min="5" max="5" width="9.7109375" style="196" customWidth="1"/>
    <col min="6" max="6" width="12.7109375" style="196" customWidth="1"/>
    <col min="7" max="7" width="10.7109375" style="196" customWidth="1"/>
    <col min="8" max="8" width="46.7109375" style="196" customWidth="1"/>
    <col min="9" max="9" width="19.28515625" style="2" customWidth="1"/>
    <col min="10" max="10" width="21.7109375" style="2" customWidth="1"/>
    <col min="11" max="11" width="18.7109375" style="2" customWidth="1"/>
    <col min="12" max="12" width="21.28515625" style="2" customWidth="1"/>
    <col min="13" max="13" width="20.7109375" style="2" customWidth="1"/>
    <col min="14" max="14" width="17.42578125" style="2" customWidth="1"/>
    <col min="15" max="15" width="16.7109375" style="196" customWidth="1"/>
    <col min="16" max="16384" width="9.28515625" style="196"/>
  </cols>
  <sheetData>
    <row r="1" spans="1:14" s="129" customFormat="1" ht="16.5" hidden="1" thickBot="1">
      <c r="A1" s="281" t="s">
        <v>0</v>
      </c>
      <c r="B1" s="36" t="s">
        <v>1</v>
      </c>
      <c r="C1" s="36"/>
      <c r="D1" s="36"/>
      <c r="E1" s="36"/>
      <c r="F1" s="36"/>
      <c r="G1" s="36"/>
      <c r="H1" s="36"/>
      <c r="I1" s="36"/>
      <c r="J1" s="37"/>
      <c r="K1" s="132"/>
      <c r="L1" s="132"/>
      <c r="M1" s="132"/>
      <c r="N1" s="2"/>
    </row>
    <row r="2" spans="1:14" s="129" customFormat="1" ht="16.5" hidden="1" thickBot="1">
      <c r="A2" s="281"/>
      <c r="B2" s="32" t="s">
        <v>2</v>
      </c>
      <c r="C2" s="32"/>
      <c r="D2" s="32"/>
      <c r="E2" s="32"/>
      <c r="F2" s="32"/>
      <c r="G2" s="32"/>
      <c r="H2" s="32"/>
      <c r="I2" s="32"/>
      <c r="J2" s="133"/>
      <c r="K2" s="132"/>
      <c r="L2" s="132"/>
      <c r="M2" s="132"/>
      <c r="N2" s="2"/>
    </row>
    <row r="3" spans="1:14" s="129" customFormat="1" ht="15.75" hidden="1">
      <c r="A3" s="281"/>
      <c r="B3" s="176" t="s">
        <v>3</v>
      </c>
      <c r="C3" s="34"/>
      <c r="D3" s="34"/>
      <c r="E3" s="34"/>
      <c r="F3" s="34"/>
      <c r="G3" s="34"/>
      <c r="H3" s="34"/>
      <c r="I3" s="34"/>
      <c r="J3" s="35"/>
      <c r="K3" s="132"/>
      <c r="L3" s="132"/>
      <c r="M3" s="132"/>
      <c r="N3" s="2"/>
    </row>
    <row r="4" spans="1:14" s="129" customFormat="1" ht="15.75" hidden="1">
      <c r="A4" s="291" t="s">
        <v>4</v>
      </c>
      <c r="B4" s="292" t="s">
        <v>5</v>
      </c>
      <c r="C4" s="293" t="s">
        <v>6</v>
      </c>
      <c r="D4" s="294" t="s">
        <v>7</v>
      </c>
      <c r="E4" s="294" t="s">
        <v>8</v>
      </c>
      <c r="F4" s="294" t="s">
        <v>9</v>
      </c>
      <c r="G4" s="24" t="s">
        <v>10</v>
      </c>
      <c r="H4" s="296" t="s">
        <v>11</v>
      </c>
      <c r="I4" s="25" t="s">
        <v>12</v>
      </c>
      <c r="J4" s="110" t="s">
        <v>13</v>
      </c>
      <c r="K4" s="132"/>
      <c r="L4" s="132"/>
      <c r="M4" s="132"/>
      <c r="N4" s="2"/>
    </row>
    <row r="5" spans="1:14" s="129" customFormat="1" ht="31.5" hidden="1">
      <c r="A5" s="291"/>
      <c r="B5" s="292"/>
      <c r="C5" s="293"/>
      <c r="D5" s="294"/>
      <c r="E5" s="294"/>
      <c r="F5" s="294"/>
      <c r="G5" s="178" t="s">
        <v>14</v>
      </c>
      <c r="H5" s="296"/>
      <c r="I5" s="26" t="s">
        <v>15</v>
      </c>
      <c r="J5" s="109" t="s">
        <v>16</v>
      </c>
      <c r="K5" s="132"/>
      <c r="L5" s="132"/>
      <c r="M5" s="132"/>
      <c r="N5" s="2"/>
    </row>
    <row r="6" spans="1:14" s="129" customFormat="1" ht="15.75" hidden="1">
      <c r="A6" s="21" t="s">
        <v>65</v>
      </c>
      <c r="B6" s="21" t="s">
        <v>66</v>
      </c>
      <c r="C6" s="21" t="s">
        <v>67</v>
      </c>
      <c r="D6" s="21">
        <v>44928</v>
      </c>
      <c r="E6" s="21">
        <v>44928</v>
      </c>
      <c r="F6" s="21">
        <v>44927</v>
      </c>
      <c r="G6" s="21">
        <v>44930</v>
      </c>
      <c r="H6" s="177" t="s">
        <v>419</v>
      </c>
      <c r="I6" s="20">
        <v>45306</v>
      </c>
      <c r="J6" s="134">
        <f t="shared" ref="J6:J12" si="0">I6+10</f>
        <v>45316</v>
      </c>
      <c r="K6" s="132"/>
      <c r="L6" s="132"/>
      <c r="M6" s="132"/>
      <c r="N6" s="2"/>
    </row>
    <row r="7" spans="1:14" s="192" customFormat="1" ht="15.75" hidden="1">
      <c r="A7" s="21" t="str">
        <f t="shared" ref="A7:G12" si="1">A110</f>
        <v>ZIM HONG KONG V.25E</v>
      </c>
      <c r="B7" s="21" t="str">
        <f t="shared" si="1"/>
        <v>9290567</v>
      </c>
      <c r="C7" s="21" t="str">
        <f t="shared" si="1"/>
        <v>SL6/25E</v>
      </c>
      <c r="D7" s="21">
        <f t="shared" si="1"/>
        <v>45326</v>
      </c>
      <c r="E7" s="21">
        <f t="shared" si="1"/>
        <v>45326</v>
      </c>
      <c r="F7" s="21">
        <f t="shared" si="1"/>
        <v>45325</v>
      </c>
      <c r="G7" s="21">
        <f t="shared" si="1"/>
        <v>45329</v>
      </c>
      <c r="H7" s="177" t="s">
        <v>419</v>
      </c>
      <c r="I7" s="20">
        <v>45306</v>
      </c>
      <c r="J7" s="134">
        <f t="shared" si="0"/>
        <v>45316</v>
      </c>
      <c r="K7" s="132"/>
      <c r="N7" s="2"/>
    </row>
    <row r="8" spans="1:14" s="192" customFormat="1" ht="15.75" hidden="1">
      <c r="A8" s="21" t="str">
        <f t="shared" si="1"/>
        <v>TYNDALL V.406E</v>
      </c>
      <c r="B8" s="21" t="str">
        <f t="shared" si="1"/>
        <v>9627928</v>
      </c>
      <c r="C8" s="21" t="str">
        <f t="shared" si="1"/>
        <v>TN7/11E</v>
      </c>
      <c r="D8" s="21">
        <f t="shared" si="1"/>
        <v>45332</v>
      </c>
      <c r="E8" s="21">
        <f t="shared" si="1"/>
        <v>45332</v>
      </c>
      <c r="F8" s="21">
        <f t="shared" si="1"/>
        <v>45331</v>
      </c>
      <c r="G8" s="21">
        <f t="shared" si="1"/>
        <v>45335</v>
      </c>
      <c r="H8" s="219" t="s">
        <v>443</v>
      </c>
      <c r="I8" s="20">
        <f>I7+7</f>
        <v>45313</v>
      </c>
      <c r="J8" s="134">
        <f t="shared" si="0"/>
        <v>45323</v>
      </c>
      <c r="K8" s="132"/>
      <c r="N8" s="2"/>
    </row>
    <row r="9" spans="1:14" s="192" customFormat="1" ht="15.75" hidden="1">
      <c r="A9" s="21" t="str">
        <f t="shared" si="1"/>
        <v>CONTI MAKALU V.QP407E</v>
      </c>
      <c r="B9" s="21" t="str">
        <f t="shared" si="1"/>
        <v>9286243</v>
      </c>
      <c r="C9" s="21" t="str">
        <f t="shared" si="1"/>
        <v>YQQ/19E</v>
      </c>
      <c r="D9" s="21">
        <f t="shared" si="1"/>
        <v>45338</v>
      </c>
      <c r="E9" s="21">
        <f t="shared" si="1"/>
        <v>45338</v>
      </c>
      <c r="F9" s="21">
        <f t="shared" si="1"/>
        <v>45337</v>
      </c>
      <c r="G9" s="21">
        <f t="shared" si="1"/>
        <v>45341</v>
      </c>
      <c r="H9" s="177" t="s">
        <v>401</v>
      </c>
      <c r="I9" s="20">
        <v>45327</v>
      </c>
      <c r="J9" s="134">
        <f t="shared" si="0"/>
        <v>45337</v>
      </c>
      <c r="K9" s="132"/>
      <c r="N9" s="2"/>
    </row>
    <row r="10" spans="1:14" s="192" customFormat="1" ht="15.75" hidden="1">
      <c r="A10" s="21" t="str">
        <f t="shared" si="1"/>
        <v>MSC JASPER VIII V.QP408E</v>
      </c>
      <c r="B10" s="21" t="str">
        <f t="shared" si="1"/>
        <v>9466960</v>
      </c>
      <c r="C10" s="21" t="str">
        <f t="shared" si="1"/>
        <v>VJR/34E</v>
      </c>
      <c r="D10" s="21">
        <f t="shared" si="1"/>
        <v>45344</v>
      </c>
      <c r="E10" s="21">
        <f t="shared" si="1"/>
        <v>45344</v>
      </c>
      <c r="F10" s="21">
        <f t="shared" si="1"/>
        <v>45343</v>
      </c>
      <c r="G10" s="21">
        <f t="shared" si="1"/>
        <v>45347</v>
      </c>
      <c r="H10" s="177" t="s">
        <v>401</v>
      </c>
      <c r="I10" s="20">
        <v>45327</v>
      </c>
      <c r="J10" s="134">
        <f t="shared" si="0"/>
        <v>45337</v>
      </c>
      <c r="K10" s="132"/>
      <c r="N10" s="2"/>
    </row>
    <row r="11" spans="1:14" s="192" customFormat="1" ht="15.75" hidden="1">
      <c r="A11" s="21" t="str">
        <f t="shared" si="1"/>
        <v>ZIM NEWARK V.26E</v>
      </c>
      <c r="B11" s="21" t="str">
        <f t="shared" si="1"/>
        <v>9290555</v>
      </c>
      <c r="C11" s="21" t="str">
        <f t="shared" si="1"/>
        <v>VGX/26E</v>
      </c>
      <c r="D11" s="21">
        <f t="shared" si="1"/>
        <v>45353</v>
      </c>
      <c r="E11" s="21">
        <f t="shared" si="1"/>
        <v>45353</v>
      </c>
      <c r="F11" s="21">
        <f t="shared" si="1"/>
        <v>45352</v>
      </c>
      <c r="G11" s="21">
        <f t="shared" si="1"/>
        <v>45356</v>
      </c>
      <c r="H11" s="177" t="s">
        <v>436</v>
      </c>
      <c r="I11" s="20">
        <f>I10+7</f>
        <v>45334</v>
      </c>
      <c r="J11" s="134">
        <f t="shared" si="0"/>
        <v>45344</v>
      </c>
      <c r="K11" s="132"/>
      <c r="N11" s="2"/>
    </row>
    <row r="12" spans="1:14" s="192" customFormat="1" ht="15.75" hidden="1">
      <c r="A12" s="208" t="str">
        <f t="shared" si="1"/>
        <v>BLANK</v>
      </c>
      <c r="B12" s="208" t="str">
        <f t="shared" si="1"/>
        <v>-</v>
      </c>
      <c r="C12" s="208" t="str">
        <f t="shared" si="1"/>
        <v>-</v>
      </c>
      <c r="D12" s="208">
        <f t="shared" si="1"/>
        <v>45357</v>
      </c>
      <c r="E12" s="208">
        <f t="shared" si="1"/>
        <v>45357</v>
      </c>
      <c r="F12" s="208">
        <f t="shared" si="1"/>
        <v>45356</v>
      </c>
      <c r="G12" s="208">
        <f t="shared" si="1"/>
        <v>45360</v>
      </c>
      <c r="H12" s="253" t="s">
        <v>440</v>
      </c>
      <c r="I12" s="209">
        <f>I11+7</f>
        <v>45341</v>
      </c>
      <c r="J12" s="210">
        <f t="shared" si="0"/>
        <v>45351</v>
      </c>
      <c r="K12" s="132"/>
      <c r="N12" s="2"/>
    </row>
    <row r="13" spans="1:14" s="129" customFormat="1" ht="15.75" hidden="1">
      <c r="A13" s="378" t="s">
        <v>17</v>
      </c>
      <c r="B13" s="378"/>
      <c r="C13" s="378"/>
      <c r="D13" s="378"/>
      <c r="E13" s="378"/>
      <c r="F13" s="378"/>
      <c r="G13" s="378"/>
      <c r="H13" s="378"/>
      <c r="I13" s="378"/>
      <c r="J13" s="379"/>
      <c r="K13" s="132"/>
      <c r="L13" s="132"/>
      <c r="M13" s="132"/>
      <c r="N13" s="2"/>
    </row>
    <row r="14" spans="1:14" s="129" customFormat="1" ht="15.75" hidden="1">
      <c r="A14" s="378" t="s">
        <v>18</v>
      </c>
      <c r="B14" s="378"/>
      <c r="C14" s="378"/>
      <c r="D14" s="378"/>
      <c r="E14" s="378"/>
      <c r="F14" s="378"/>
      <c r="G14" s="378"/>
      <c r="H14" s="378"/>
      <c r="I14" s="378"/>
      <c r="J14" s="379"/>
      <c r="K14" s="132"/>
      <c r="L14" s="132"/>
      <c r="M14" s="132"/>
      <c r="N14" s="2"/>
    </row>
    <row r="15" spans="1:14" s="129" customFormat="1" ht="15.75" hidden="1">
      <c r="A15" s="378" t="s">
        <v>19</v>
      </c>
      <c r="B15" s="378"/>
      <c r="C15" s="378"/>
      <c r="D15" s="378"/>
      <c r="E15" s="378"/>
      <c r="F15" s="378"/>
      <c r="G15" s="378"/>
      <c r="H15" s="378"/>
      <c r="I15" s="378"/>
      <c r="J15" s="379"/>
      <c r="K15" s="132"/>
      <c r="L15" s="132"/>
      <c r="M15" s="132"/>
      <c r="N15" s="2"/>
    </row>
    <row r="16" spans="1:14" s="129" customFormat="1" ht="15.75" hidden="1">
      <c r="A16" s="378" t="s">
        <v>20</v>
      </c>
      <c r="B16" s="378"/>
      <c r="C16" s="378"/>
      <c r="D16" s="378"/>
      <c r="E16" s="378"/>
      <c r="F16" s="378"/>
      <c r="G16" s="378"/>
      <c r="H16" s="378"/>
      <c r="I16" s="378"/>
      <c r="J16" s="379"/>
      <c r="K16" s="132"/>
      <c r="L16" s="132"/>
      <c r="M16" s="132"/>
      <c r="N16" s="2"/>
    </row>
    <row r="17" spans="1:14" s="129" customFormat="1" ht="15.75" hidden="1">
      <c r="A17" s="378" t="s">
        <v>21</v>
      </c>
      <c r="B17" s="378"/>
      <c r="C17" s="378"/>
      <c r="D17" s="378"/>
      <c r="E17" s="378"/>
      <c r="F17" s="378"/>
      <c r="G17" s="378"/>
      <c r="H17" s="378"/>
      <c r="I17" s="378"/>
      <c r="J17" s="379"/>
      <c r="K17" s="132"/>
      <c r="L17" s="132"/>
      <c r="M17" s="132"/>
      <c r="N17" s="2"/>
    </row>
    <row r="18" spans="1:14" s="129" customFormat="1" ht="16.5" hidden="1" thickBot="1">
      <c r="A18" s="380" t="s">
        <v>22</v>
      </c>
      <c r="B18" s="380"/>
      <c r="C18" s="380"/>
      <c r="D18" s="380"/>
      <c r="E18" s="380"/>
      <c r="F18" s="380"/>
      <c r="G18" s="380"/>
      <c r="H18" s="380"/>
      <c r="I18" s="380"/>
      <c r="J18" s="381"/>
      <c r="K18" s="132"/>
      <c r="L18" s="132"/>
      <c r="M18" s="132"/>
    </row>
    <row r="19" spans="1:14" s="129" customFormat="1" ht="16.5" hidden="1" thickBot="1">
      <c r="A19" s="254"/>
      <c r="B19" s="254"/>
      <c r="C19" s="254"/>
      <c r="D19" s="254"/>
      <c r="E19" s="254"/>
      <c r="F19" s="254"/>
      <c r="G19" s="254"/>
      <c r="H19" s="254"/>
      <c r="I19" s="254"/>
      <c r="J19" s="254"/>
      <c r="K19" s="132"/>
      <c r="L19" s="132"/>
      <c r="M19" s="132"/>
    </row>
    <row r="20" spans="1:14" s="129" customFormat="1" ht="16.5" thickBot="1">
      <c r="A20" s="281" t="s">
        <v>468</v>
      </c>
      <c r="B20" s="36" t="s">
        <v>521</v>
      </c>
      <c r="C20" s="36"/>
      <c r="D20" s="36"/>
      <c r="E20" s="36"/>
      <c r="F20" s="36"/>
      <c r="G20" s="36"/>
      <c r="H20" s="37"/>
      <c r="I20" s="132"/>
      <c r="J20" s="132"/>
      <c r="K20" s="132"/>
    </row>
    <row r="21" spans="1:14" s="129" customFormat="1" ht="16.5" thickBot="1">
      <c r="A21" s="281"/>
      <c r="B21" s="32" t="s">
        <v>2</v>
      </c>
      <c r="C21" s="32"/>
      <c r="D21" s="32"/>
      <c r="E21" s="32"/>
      <c r="F21" s="32"/>
      <c r="G21" s="32"/>
      <c r="H21" s="133"/>
      <c r="I21" s="132"/>
      <c r="J21" s="132"/>
      <c r="K21" s="132"/>
    </row>
    <row r="22" spans="1:14" s="129" customFormat="1" ht="15.75">
      <c r="A22" s="281"/>
      <c r="B22" s="176" t="s">
        <v>497</v>
      </c>
      <c r="C22" s="34"/>
      <c r="D22" s="34"/>
      <c r="E22" s="34"/>
      <c r="F22" s="34"/>
      <c r="G22" s="34"/>
      <c r="H22" s="35"/>
      <c r="I22" s="132"/>
      <c r="J22" s="132"/>
      <c r="K22" s="132"/>
    </row>
    <row r="23" spans="1:14" s="129" customFormat="1" ht="15.75">
      <c r="A23" s="291" t="s">
        <v>4</v>
      </c>
      <c r="B23" s="360" t="s">
        <v>5</v>
      </c>
      <c r="C23" s="362" t="s">
        <v>6</v>
      </c>
      <c r="D23" s="363" t="s">
        <v>7</v>
      </c>
      <c r="E23" s="363" t="s">
        <v>8</v>
      </c>
      <c r="F23" s="363" t="s">
        <v>9</v>
      </c>
      <c r="G23" s="259" t="s">
        <v>10</v>
      </c>
      <c r="H23" s="110" t="s">
        <v>13</v>
      </c>
      <c r="I23" s="132"/>
      <c r="J23" s="132"/>
      <c r="K23" s="132"/>
    </row>
    <row r="24" spans="1:14" s="129" customFormat="1" ht="31.5">
      <c r="A24" s="291"/>
      <c r="B24" s="360"/>
      <c r="C24" s="362"/>
      <c r="D24" s="363"/>
      <c r="E24" s="363"/>
      <c r="F24" s="363"/>
      <c r="G24" s="258" t="s">
        <v>14</v>
      </c>
      <c r="H24" s="109" t="s">
        <v>444</v>
      </c>
      <c r="I24" s="132"/>
      <c r="J24" s="132"/>
      <c r="K24" s="132"/>
    </row>
    <row r="25" spans="1:14" s="129" customFormat="1" ht="15.75">
      <c r="A25" s="113" t="s">
        <v>475</v>
      </c>
      <c r="B25" s="257" t="s">
        <v>477</v>
      </c>
      <c r="C25" s="257" t="s">
        <v>476</v>
      </c>
      <c r="D25" s="257">
        <f>G25-1</f>
        <v>45317</v>
      </c>
      <c r="E25" s="257">
        <f>G25-1</f>
        <v>45317</v>
      </c>
      <c r="F25" s="257">
        <f>G25-2</f>
        <v>45316</v>
      </c>
      <c r="G25" s="257">
        <v>45318</v>
      </c>
      <c r="H25" s="134">
        <v>45334</v>
      </c>
      <c r="I25" s="132"/>
      <c r="J25" s="132"/>
      <c r="K25" s="132"/>
    </row>
    <row r="26" spans="1:14" s="129" customFormat="1" ht="15.75">
      <c r="A26" s="113" t="s">
        <v>470</v>
      </c>
      <c r="B26" s="257" t="s">
        <v>471</v>
      </c>
      <c r="C26" s="257" t="s">
        <v>469</v>
      </c>
      <c r="D26" s="257">
        <f t="shared" ref="D26:D30" si="2">G26-1</f>
        <v>45324</v>
      </c>
      <c r="E26" s="257">
        <f t="shared" ref="E26:E30" si="3">G26-1</f>
        <v>45324</v>
      </c>
      <c r="F26" s="257">
        <f t="shared" ref="F26:F30" si="4">G26-2</f>
        <v>45323</v>
      </c>
      <c r="G26" s="257">
        <f>G25+7</f>
        <v>45325</v>
      </c>
      <c r="H26" s="134">
        <v>45341</v>
      </c>
      <c r="I26" s="132"/>
      <c r="J26" s="132"/>
      <c r="K26" s="132"/>
    </row>
    <row r="27" spans="1:14" s="129" customFormat="1" ht="15.75">
      <c r="A27" s="113" t="s">
        <v>474</v>
      </c>
      <c r="B27" s="257" t="s">
        <v>472</v>
      </c>
      <c r="C27" s="257" t="s">
        <v>473</v>
      </c>
      <c r="D27" s="257">
        <f t="shared" si="2"/>
        <v>45331</v>
      </c>
      <c r="E27" s="257">
        <f t="shared" si="3"/>
        <v>45331</v>
      </c>
      <c r="F27" s="257">
        <f t="shared" si="4"/>
        <v>45330</v>
      </c>
      <c r="G27" s="257">
        <f t="shared" ref="G27:G30" si="5">G26+7</f>
        <v>45332</v>
      </c>
      <c r="H27" s="134">
        <v>45348</v>
      </c>
      <c r="I27" s="132"/>
      <c r="J27" s="132"/>
      <c r="K27" s="132"/>
    </row>
    <row r="28" spans="1:14" s="129" customFormat="1" ht="15.75">
      <c r="A28" s="113" t="s">
        <v>496</v>
      </c>
      <c r="B28" s="257"/>
      <c r="C28" s="257"/>
      <c r="D28" s="257">
        <f t="shared" si="2"/>
        <v>45338</v>
      </c>
      <c r="E28" s="257">
        <f t="shared" si="3"/>
        <v>45338</v>
      </c>
      <c r="F28" s="257">
        <f t="shared" si="4"/>
        <v>45337</v>
      </c>
      <c r="G28" s="257">
        <f t="shared" si="5"/>
        <v>45339</v>
      </c>
      <c r="H28" s="134">
        <v>45349</v>
      </c>
      <c r="I28" s="132"/>
      <c r="J28" s="132"/>
      <c r="K28" s="132"/>
    </row>
    <row r="29" spans="1:14" s="129" customFormat="1" ht="15.75">
      <c r="A29" s="113" t="s">
        <v>496</v>
      </c>
      <c r="B29" s="257"/>
      <c r="C29" s="257"/>
      <c r="D29" s="257">
        <f t="shared" si="2"/>
        <v>45345</v>
      </c>
      <c r="E29" s="257">
        <f t="shared" si="3"/>
        <v>45345</v>
      </c>
      <c r="F29" s="257">
        <f t="shared" si="4"/>
        <v>45344</v>
      </c>
      <c r="G29" s="257">
        <f t="shared" si="5"/>
        <v>45346</v>
      </c>
      <c r="H29" s="134">
        <v>45350</v>
      </c>
      <c r="I29" s="132"/>
      <c r="J29" s="132"/>
      <c r="K29" s="132"/>
    </row>
    <row r="30" spans="1:14" s="129" customFormat="1" ht="15.75">
      <c r="A30" s="113" t="s">
        <v>498</v>
      </c>
      <c r="B30" s="257"/>
      <c r="C30" s="257"/>
      <c r="D30" s="257">
        <f t="shared" si="2"/>
        <v>45352</v>
      </c>
      <c r="E30" s="257">
        <f t="shared" si="3"/>
        <v>45352</v>
      </c>
      <c r="F30" s="257">
        <f t="shared" si="4"/>
        <v>45351</v>
      </c>
      <c r="G30" s="257">
        <f t="shared" si="5"/>
        <v>45353</v>
      </c>
      <c r="H30" s="134">
        <v>45351</v>
      </c>
      <c r="I30" s="132"/>
      <c r="J30" s="132"/>
      <c r="K30" s="132"/>
    </row>
    <row r="31" spans="1:14" s="129" customFormat="1" ht="15.75">
      <c r="A31" s="330" t="s">
        <v>17</v>
      </c>
      <c r="B31" s="373"/>
      <c r="C31" s="373"/>
      <c r="D31" s="373"/>
      <c r="E31" s="373"/>
      <c r="F31" s="373"/>
      <c r="G31" s="373"/>
      <c r="H31" s="374"/>
      <c r="I31" s="132"/>
      <c r="J31" s="132"/>
      <c r="K31" s="132"/>
    </row>
    <row r="32" spans="1:14" s="129" customFormat="1" ht="15.75">
      <c r="A32" s="375" t="s">
        <v>18</v>
      </c>
      <c r="B32" s="376"/>
      <c r="C32" s="376"/>
      <c r="D32" s="376"/>
      <c r="E32" s="376"/>
      <c r="F32" s="376"/>
      <c r="G32" s="376"/>
      <c r="H32" s="377"/>
      <c r="I32" s="132"/>
      <c r="J32" s="132"/>
      <c r="K32" s="132"/>
    </row>
    <row r="33" spans="1:14" s="129" customFormat="1" ht="15.75">
      <c r="A33" s="375" t="s">
        <v>19</v>
      </c>
      <c r="B33" s="376"/>
      <c r="C33" s="376"/>
      <c r="D33" s="376"/>
      <c r="E33" s="376"/>
      <c r="F33" s="376"/>
      <c r="G33" s="376"/>
      <c r="H33" s="377"/>
      <c r="I33" s="132"/>
      <c r="J33" s="132"/>
      <c r="K33" s="132"/>
    </row>
    <row r="34" spans="1:14" s="129" customFormat="1" ht="15.75">
      <c r="A34" s="375" t="s">
        <v>20</v>
      </c>
      <c r="B34" s="376"/>
      <c r="C34" s="376"/>
      <c r="D34" s="376"/>
      <c r="E34" s="376"/>
      <c r="F34" s="376"/>
      <c r="G34" s="376"/>
      <c r="H34" s="377"/>
      <c r="I34" s="132"/>
      <c r="J34" s="132"/>
      <c r="K34" s="132"/>
    </row>
    <row r="35" spans="1:14" s="129" customFormat="1" ht="15.75">
      <c r="A35" s="375" t="s">
        <v>21</v>
      </c>
      <c r="B35" s="376"/>
      <c r="C35" s="376"/>
      <c r="D35" s="376"/>
      <c r="E35" s="376"/>
      <c r="F35" s="376"/>
      <c r="G35" s="376"/>
      <c r="H35" s="377"/>
      <c r="I35" s="132"/>
      <c r="J35" s="132"/>
      <c r="K35" s="132"/>
    </row>
    <row r="36" spans="1:14" s="129" customFormat="1" ht="16.5" thickBot="1">
      <c r="A36" s="284" t="s">
        <v>22</v>
      </c>
      <c r="B36" s="285"/>
      <c r="C36" s="285"/>
      <c r="D36" s="285"/>
      <c r="E36" s="285"/>
      <c r="F36" s="285"/>
      <c r="G36" s="285"/>
      <c r="H36" s="286"/>
      <c r="I36" s="132"/>
      <c r="J36" s="132"/>
      <c r="K36" s="132"/>
    </row>
    <row r="37" spans="1:14" ht="15.75" thickBot="1">
      <c r="A37" s="193"/>
      <c r="B37" s="194"/>
      <c r="C37" s="195"/>
      <c r="D37" s="195"/>
      <c r="E37" s="195"/>
      <c r="F37" s="195"/>
      <c r="G37" s="195"/>
      <c r="H37" s="195"/>
      <c r="I37" s="193"/>
      <c r="J37" s="193"/>
    </row>
    <row r="38" spans="1:14" ht="15.75" customHeight="1" thickBot="1">
      <c r="A38" s="370" t="s">
        <v>31</v>
      </c>
      <c r="B38" s="36" t="s">
        <v>522</v>
      </c>
      <c r="C38" s="36"/>
      <c r="D38" s="36"/>
      <c r="E38" s="36"/>
      <c r="F38" s="36"/>
      <c r="G38" s="36"/>
      <c r="H38" s="37"/>
      <c r="I38" s="119"/>
      <c r="J38" s="119"/>
      <c r="K38" s="119"/>
      <c r="M38" s="196"/>
      <c r="N38" s="196"/>
    </row>
    <row r="39" spans="1:14" ht="15.75" customHeight="1" thickBot="1">
      <c r="A39" s="370"/>
      <c r="B39" s="45" t="s">
        <v>32</v>
      </c>
      <c r="C39" s="45"/>
      <c r="D39" s="45"/>
      <c r="E39" s="45"/>
      <c r="F39" s="45"/>
      <c r="G39" s="45"/>
      <c r="H39" s="120"/>
      <c r="I39" s="119"/>
      <c r="J39" s="119"/>
      <c r="K39" s="119"/>
      <c r="M39" s="196"/>
      <c r="N39" s="196"/>
    </row>
    <row r="40" spans="1:14" ht="15.75">
      <c r="A40" s="370"/>
      <c r="B40" s="45" t="s">
        <v>33</v>
      </c>
      <c r="C40" s="45"/>
      <c r="D40" s="45"/>
      <c r="E40" s="45"/>
      <c r="F40" s="45"/>
      <c r="G40" s="45"/>
      <c r="H40" s="120"/>
      <c r="I40" s="119"/>
      <c r="J40" s="119"/>
      <c r="K40" s="119"/>
      <c r="M40" s="196"/>
      <c r="N40" s="196"/>
    </row>
    <row r="41" spans="1:14" ht="15.75" customHeight="1">
      <c r="A41" s="291" t="s">
        <v>4</v>
      </c>
      <c r="B41" s="292" t="s">
        <v>5</v>
      </c>
      <c r="C41" s="293" t="s">
        <v>6</v>
      </c>
      <c r="D41" s="294" t="s">
        <v>7</v>
      </c>
      <c r="E41" s="294" t="s">
        <v>8</v>
      </c>
      <c r="F41" s="294" t="s">
        <v>495</v>
      </c>
      <c r="G41" s="24" t="s">
        <v>25</v>
      </c>
      <c r="H41" s="121" t="s">
        <v>13</v>
      </c>
      <c r="I41" s="119"/>
      <c r="J41" s="119"/>
      <c r="K41" s="119"/>
      <c r="M41" s="196"/>
      <c r="N41" s="196"/>
    </row>
    <row r="42" spans="1:14" ht="31.5">
      <c r="A42" s="291"/>
      <c r="B42" s="292"/>
      <c r="C42" s="293"/>
      <c r="D42" s="294"/>
      <c r="E42" s="294"/>
      <c r="F42" s="294"/>
      <c r="G42" s="23" t="s">
        <v>14</v>
      </c>
      <c r="H42" s="121" t="s">
        <v>34</v>
      </c>
      <c r="I42" s="119"/>
      <c r="J42" s="119"/>
      <c r="K42" s="119"/>
      <c r="M42" s="196"/>
      <c r="N42" s="196"/>
    </row>
    <row r="43" spans="1:14" ht="15.75">
      <c r="A43" s="111" t="s">
        <v>441</v>
      </c>
      <c r="B43" s="174" t="s">
        <v>236</v>
      </c>
      <c r="C43" s="27" t="s">
        <v>442</v>
      </c>
      <c r="D43" s="19">
        <v>45325</v>
      </c>
      <c r="E43" s="19">
        <v>45325</v>
      </c>
      <c r="F43" s="67">
        <v>45323</v>
      </c>
      <c r="G43" s="21">
        <v>45326</v>
      </c>
      <c r="H43" s="125">
        <f>G43+15</f>
        <v>45341</v>
      </c>
      <c r="I43" s="119"/>
      <c r="J43" s="119"/>
      <c r="K43" s="119"/>
      <c r="M43" s="196"/>
      <c r="N43" s="196"/>
    </row>
    <row r="44" spans="1:14" ht="15.75">
      <c r="A44" s="126" t="s">
        <v>235</v>
      </c>
      <c r="B44" s="127"/>
      <c r="C44" s="128"/>
      <c r="D44" s="19">
        <f>G44-1</f>
        <v>45332</v>
      </c>
      <c r="E44" s="122">
        <f>G44-1</f>
        <v>45332</v>
      </c>
      <c r="F44" s="123">
        <f>G44-3</f>
        <v>45330</v>
      </c>
      <c r="G44" s="124">
        <f>G43+7</f>
        <v>45333</v>
      </c>
      <c r="H44" s="125">
        <f>G44+15</f>
        <v>45348</v>
      </c>
      <c r="I44" s="119"/>
      <c r="J44" s="119"/>
      <c r="K44" s="119"/>
      <c r="M44" s="196"/>
      <c r="N44" s="196"/>
    </row>
    <row r="45" spans="1:14" ht="15.75">
      <c r="A45" s="111" t="s">
        <v>235</v>
      </c>
      <c r="B45" s="174"/>
      <c r="C45" s="27"/>
      <c r="D45" s="19">
        <f>G45-1</f>
        <v>45339</v>
      </c>
      <c r="E45" s="19">
        <f>G45-1</f>
        <v>45339</v>
      </c>
      <c r="F45" s="67">
        <f>G45-3</f>
        <v>45337</v>
      </c>
      <c r="G45" s="21">
        <f>G44+7</f>
        <v>45340</v>
      </c>
      <c r="H45" s="106">
        <f>G45+15</f>
        <v>45355</v>
      </c>
      <c r="I45" s="119"/>
      <c r="J45" s="119"/>
      <c r="K45" s="119"/>
      <c r="M45" s="196"/>
      <c r="N45" s="196"/>
    </row>
    <row r="46" spans="1:14" ht="15.75">
      <c r="A46" s="111" t="s">
        <v>499</v>
      </c>
      <c r="B46" s="174" t="s">
        <v>35</v>
      </c>
      <c r="C46" s="27" t="s">
        <v>500</v>
      </c>
      <c r="D46" s="19">
        <f>G46-1</f>
        <v>45346</v>
      </c>
      <c r="E46" s="19">
        <f>G46-1</f>
        <v>45346</v>
      </c>
      <c r="F46" s="67">
        <f>G46-3</f>
        <v>45344</v>
      </c>
      <c r="G46" s="21">
        <f>G45+7</f>
        <v>45347</v>
      </c>
      <c r="H46" s="106">
        <f>G46+15</f>
        <v>45362</v>
      </c>
      <c r="I46" s="119"/>
      <c r="J46" s="119"/>
      <c r="K46" s="119"/>
      <c r="M46" s="196"/>
      <c r="N46" s="196"/>
    </row>
    <row r="47" spans="1:14" ht="15.75">
      <c r="A47" s="111" t="s">
        <v>441</v>
      </c>
      <c r="B47" s="174" t="s">
        <v>236</v>
      </c>
      <c r="C47" s="27" t="s">
        <v>442</v>
      </c>
      <c r="D47" s="19">
        <f>G47-1</f>
        <v>45353</v>
      </c>
      <c r="E47" s="19">
        <f>G47-1</f>
        <v>45353</v>
      </c>
      <c r="F47" s="67">
        <f>G47-3</f>
        <v>45351</v>
      </c>
      <c r="G47" s="21">
        <f>G46+7</f>
        <v>45354</v>
      </c>
      <c r="H47" s="106">
        <f>G47+15</f>
        <v>45369</v>
      </c>
      <c r="I47" s="119"/>
      <c r="J47" s="119"/>
      <c r="K47" s="119"/>
      <c r="M47" s="196"/>
      <c r="N47" s="196"/>
    </row>
    <row r="48" spans="1:14" ht="15.75">
      <c r="A48" s="350" t="s">
        <v>36</v>
      </c>
      <c r="B48" s="350"/>
      <c r="C48" s="350"/>
      <c r="D48" s="350"/>
      <c r="E48" s="350"/>
      <c r="F48" s="350"/>
      <c r="G48" s="350"/>
      <c r="H48" s="351"/>
      <c r="I48" s="119"/>
      <c r="J48" s="119"/>
      <c r="K48" s="119"/>
      <c r="M48" s="196"/>
      <c r="N48" s="196"/>
    </row>
    <row r="49" spans="1:14" ht="15.75">
      <c r="A49" s="350" t="s">
        <v>37</v>
      </c>
      <c r="B49" s="350"/>
      <c r="C49" s="350"/>
      <c r="D49" s="350"/>
      <c r="E49" s="350"/>
      <c r="F49" s="350"/>
      <c r="G49" s="350"/>
      <c r="H49" s="351"/>
      <c r="I49" s="119"/>
      <c r="J49" s="119"/>
      <c r="K49" s="119"/>
      <c r="M49" s="196"/>
      <c r="N49" s="196"/>
    </row>
    <row r="50" spans="1:14" ht="16.5" thickBot="1">
      <c r="A50" s="352" t="s">
        <v>30</v>
      </c>
      <c r="B50" s="352"/>
      <c r="C50" s="352"/>
      <c r="D50" s="352"/>
      <c r="E50" s="352"/>
      <c r="F50" s="352"/>
      <c r="G50" s="352"/>
      <c r="H50" s="353"/>
      <c r="I50" s="119"/>
      <c r="J50" s="119"/>
      <c r="K50" s="119"/>
      <c r="M50" s="196"/>
      <c r="N50" s="196"/>
    </row>
    <row r="51" spans="1:14" s="2" customFormat="1" ht="15" customHeight="1" thickBot="1">
      <c r="A51" s="193"/>
      <c r="B51" s="197"/>
      <c r="C51" s="193"/>
      <c r="D51" s="193"/>
      <c r="E51" s="193"/>
      <c r="F51" s="193"/>
      <c r="G51" s="193"/>
      <c r="H51" s="193"/>
      <c r="I51" s="193"/>
      <c r="J51" s="193"/>
      <c r="K51" s="193"/>
      <c r="L51" s="193"/>
      <c r="N51" s="196"/>
    </row>
    <row r="52" spans="1:14" s="2" customFormat="1" ht="15" customHeight="1" thickBot="1">
      <c r="A52" s="281" t="s">
        <v>418</v>
      </c>
      <c r="B52" s="29" t="s">
        <v>415</v>
      </c>
      <c r="C52" s="30"/>
      <c r="D52" s="30"/>
      <c r="E52" s="30"/>
      <c r="F52" s="30"/>
      <c r="G52" s="30"/>
      <c r="H52" s="30"/>
      <c r="I52" s="30"/>
      <c r="J52" s="30"/>
      <c r="K52" s="30"/>
      <c r="L52" s="31"/>
      <c r="N52" s="196"/>
    </row>
    <row r="53" spans="1:14" s="2" customFormat="1" ht="15" customHeight="1" thickBot="1">
      <c r="A53" s="281"/>
      <c r="B53" s="268" t="s">
        <v>23</v>
      </c>
      <c r="C53" s="268"/>
      <c r="D53" s="268"/>
      <c r="E53" s="268"/>
      <c r="F53" s="268"/>
      <c r="G53" s="268"/>
      <c r="H53" s="268"/>
      <c r="I53" s="268"/>
      <c r="J53" s="268"/>
      <c r="K53" s="268"/>
      <c r="L53" s="133"/>
      <c r="N53" s="196"/>
    </row>
    <row r="54" spans="1:14" s="2" customFormat="1" ht="15" customHeight="1">
      <c r="A54" s="281"/>
      <c r="B54" s="33" t="s">
        <v>24</v>
      </c>
      <c r="C54" s="34"/>
      <c r="D54" s="34"/>
      <c r="E54" s="34"/>
      <c r="F54" s="34"/>
      <c r="G54" s="34"/>
      <c r="H54" s="34"/>
      <c r="I54" s="34"/>
      <c r="J54" s="34"/>
      <c r="K54" s="34"/>
      <c r="L54" s="35"/>
      <c r="N54" s="196"/>
    </row>
    <row r="55" spans="1:14" s="2" customFormat="1" ht="15" customHeight="1">
      <c r="A55" s="291" t="s">
        <v>4</v>
      </c>
      <c r="B55" s="360" t="s">
        <v>5</v>
      </c>
      <c r="C55" s="362" t="s">
        <v>6</v>
      </c>
      <c r="D55" s="363" t="s">
        <v>7</v>
      </c>
      <c r="E55" s="363" t="s">
        <v>8</v>
      </c>
      <c r="F55" s="363" t="s">
        <v>495</v>
      </c>
      <c r="G55" s="259" t="s">
        <v>25</v>
      </c>
      <c r="H55" s="365" t="s">
        <v>11</v>
      </c>
      <c r="I55" s="269" t="s">
        <v>12</v>
      </c>
      <c r="J55" s="269" t="s">
        <v>13</v>
      </c>
      <c r="K55" s="269" t="s">
        <v>13</v>
      </c>
      <c r="L55" s="135" t="s">
        <v>13</v>
      </c>
      <c r="N55" s="196"/>
    </row>
    <row r="56" spans="1:14" s="2" customFormat="1" ht="15" customHeight="1">
      <c r="A56" s="359"/>
      <c r="B56" s="361"/>
      <c r="C56" s="334"/>
      <c r="D56" s="364"/>
      <c r="E56" s="364"/>
      <c r="F56" s="364"/>
      <c r="G56" s="178" t="s">
        <v>14</v>
      </c>
      <c r="H56" s="366"/>
      <c r="I56" s="230" t="s">
        <v>15</v>
      </c>
      <c r="J56" s="230" t="s">
        <v>26</v>
      </c>
      <c r="K56" s="231" t="s">
        <v>27</v>
      </c>
      <c r="L56" s="232" t="s">
        <v>28</v>
      </c>
      <c r="N56" s="196"/>
    </row>
    <row r="57" spans="1:14" s="2" customFormat="1" ht="15" customHeight="1">
      <c r="A57" s="227" t="s">
        <v>356</v>
      </c>
      <c r="B57" s="275" t="s">
        <v>66</v>
      </c>
      <c r="C57" s="276" t="s">
        <v>334</v>
      </c>
      <c r="D57" s="277">
        <v>45324</v>
      </c>
      <c r="E57" s="277">
        <v>45324</v>
      </c>
      <c r="F57" s="277">
        <v>45323</v>
      </c>
      <c r="G57" s="278">
        <v>45326</v>
      </c>
      <c r="H57" s="179" t="s">
        <v>445</v>
      </c>
      <c r="I57" s="279">
        <v>45333</v>
      </c>
      <c r="J57" s="279">
        <f>I57+21</f>
        <v>45354</v>
      </c>
      <c r="K57" s="279">
        <f>J57+4</f>
        <v>45358</v>
      </c>
      <c r="L57" s="280">
        <f>I57+19</f>
        <v>45352</v>
      </c>
      <c r="N57" s="196"/>
    </row>
    <row r="58" spans="1:14" s="2" customFormat="1" ht="15" customHeight="1">
      <c r="A58" s="113" t="str">
        <f t="shared" ref="A58:G58" si="6">A110</f>
        <v>ZIM HONG KONG V.25E</v>
      </c>
      <c r="B58" s="274" t="str">
        <f t="shared" si="6"/>
        <v>9290567</v>
      </c>
      <c r="C58" s="257" t="str">
        <f t="shared" si="6"/>
        <v>SL6/25E</v>
      </c>
      <c r="D58" s="272">
        <f t="shared" si="6"/>
        <v>45326</v>
      </c>
      <c r="E58" s="272">
        <f t="shared" si="6"/>
        <v>45326</v>
      </c>
      <c r="F58" s="272">
        <f t="shared" si="6"/>
        <v>45325</v>
      </c>
      <c r="G58" s="273">
        <f t="shared" si="6"/>
        <v>45329</v>
      </c>
      <c r="H58" s="179" t="s">
        <v>445</v>
      </c>
      <c r="I58" s="270">
        <v>45333</v>
      </c>
      <c r="J58" s="270">
        <f t="shared" ref="J58:J63" si="7">I58+21</f>
        <v>45354</v>
      </c>
      <c r="K58" s="270">
        <f t="shared" ref="K58:K63" si="8">J58+4</f>
        <v>45358</v>
      </c>
      <c r="L58" s="142">
        <f t="shared" ref="L58:L63" si="9">I58+19</f>
        <v>45352</v>
      </c>
      <c r="N58" s="196"/>
    </row>
    <row r="59" spans="1:14" s="2" customFormat="1" ht="15" customHeight="1">
      <c r="A59" s="113" t="str">
        <f t="shared" ref="A59:B59" si="10">A111</f>
        <v>TYNDALL V.406E</v>
      </c>
      <c r="B59" s="274" t="str">
        <f t="shared" si="10"/>
        <v>9627928</v>
      </c>
      <c r="C59" s="257" t="str">
        <f t="shared" ref="C59:F59" si="11">C111</f>
        <v>TN7/11E</v>
      </c>
      <c r="D59" s="272">
        <f t="shared" si="11"/>
        <v>45332</v>
      </c>
      <c r="E59" s="272">
        <f t="shared" si="11"/>
        <v>45332</v>
      </c>
      <c r="F59" s="272">
        <f t="shared" si="11"/>
        <v>45331</v>
      </c>
      <c r="G59" s="273">
        <f t="shared" ref="G59:G63" si="12">G111</f>
        <v>45335</v>
      </c>
      <c r="H59" s="179" t="s">
        <v>29</v>
      </c>
      <c r="I59" s="271">
        <v>45340</v>
      </c>
      <c r="J59" s="271">
        <f t="shared" si="7"/>
        <v>45361</v>
      </c>
      <c r="K59" s="271">
        <f t="shared" si="8"/>
        <v>45365</v>
      </c>
      <c r="L59" s="136">
        <f t="shared" si="9"/>
        <v>45359</v>
      </c>
      <c r="N59" s="196"/>
    </row>
    <row r="60" spans="1:14" s="2" customFormat="1" ht="15" customHeight="1">
      <c r="A60" s="113" t="str">
        <f t="shared" ref="A60:B60" si="13">A112</f>
        <v>CONTI MAKALU V.QP407E</v>
      </c>
      <c r="B60" s="274" t="str">
        <f t="shared" si="13"/>
        <v>9286243</v>
      </c>
      <c r="C60" s="257" t="str">
        <f t="shared" ref="C60:F60" si="14">C112</f>
        <v>YQQ/19E</v>
      </c>
      <c r="D60" s="272">
        <f t="shared" si="14"/>
        <v>45338</v>
      </c>
      <c r="E60" s="272">
        <f t="shared" si="14"/>
        <v>45338</v>
      </c>
      <c r="F60" s="272">
        <f t="shared" si="14"/>
        <v>45337</v>
      </c>
      <c r="G60" s="273">
        <f t="shared" si="12"/>
        <v>45341</v>
      </c>
      <c r="H60" s="257" t="s">
        <v>543</v>
      </c>
      <c r="I60" s="271">
        <v>45354</v>
      </c>
      <c r="J60" s="228">
        <f t="shared" si="7"/>
        <v>45375</v>
      </c>
      <c r="K60" s="228">
        <f t="shared" si="8"/>
        <v>45379</v>
      </c>
      <c r="L60" s="229">
        <f t="shared" si="9"/>
        <v>45373</v>
      </c>
      <c r="N60" s="196"/>
    </row>
    <row r="61" spans="1:14" s="2" customFormat="1" ht="15" customHeight="1">
      <c r="A61" s="113" t="str">
        <f t="shared" ref="A61:B61" si="15">A113</f>
        <v>MSC JASPER VIII V.QP408E</v>
      </c>
      <c r="B61" s="274" t="str">
        <f t="shared" si="15"/>
        <v>9466960</v>
      </c>
      <c r="C61" s="257" t="str">
        <f t="shared" ref="C61:F61" si="16">C113</f>
        <v>VJR/34E</v>
      </c>
      <c r="D61" s="272">
        <f t="shared" si="16"/>
        <v>45344</v>
      </c>
      <c r="E61" s="272">
        <f t="shared" si="16"/>
        <v>45344</v>
      </c>
      <c r="F61" s="272">
        <f t="shared" si="16"/>
        <v>45343</v>
      </c>
      <c r="G61" s="273">
        <f t="shared" si="12"/>
        <v>45347</v>
      </c>
      <c r="H61" s="257" t="s">
        <v>543</v>
      </c>
      <c r="I61" s="271">
        <v>45354</v>
      </c>
      <c r="J61" s="271">
        <f t="shared" si="7"/>
        <v>45375</v>
      </c>
      <c r="K61" s="271">
        <f t="shared" si="8"/>
        <v>45379</v>
      </c>
      <c r="L61" s="136">
        <f t="shared" si="9"/>
        <v>45373</v>
      </c>
      <c r="N61" s="196"/>
    </row>
    <row r="62" spans="1:14" s="2" customFormat="1" ht="15" customHeight="1">
      <c r="A62" s="113" t="str">
        <f t="shared" ref="A62:B62" si="17">A114</f>
        <v>ZIM NEWARK V.26E</v>
      </c>
      <c r="B62" s="274" t="str">
        <f t="shared" si="17"/>
        <v>9290555</v>
      </c>
      <c r="C62" s="257" t="str">
        <f t="shared" ref="C62:F62" si="18">C114</f>
        <v>VGX/26E</v>
      </c>
      <c r="D62" s="272">
        <f t="shared" si="18"/>
        <v>45353</v>
      </c>
      <c r="E62" s="272">
        <f t="shared" si="18"/>
        <v>45353</v>
      </c>
      <c r="F62" s="272">
        <f t="shared" si="18"/>
        <v>45352</v>
      </c>
      <c r="G62" s="273">
        <f t="shared" si="12"/>
        <v>45356</v>
      </c>
      <c r="H62" s="257" t="s">
        <v>542</v>
      </c>
      <c r="I62" s="271">
        <v>45360</v>
      </c>
      <c r="J62" s="271">
        <f t="shared" si="7"/>
        <v>45381</v>
      </c>
      <c r="K62" s="271">
        <f t="shared" si="8"/>
        <v>45385</v>
      </c>
      <c r="L62" s="136">
        <f t="shared" si="9"/>
        <v>45379</v>
      </c>
      <c r="N62" s="196"/>
    </row>
    <row r="63" spans="1:14" s="2" customFormat="1" ht="15" customHeight="1">
      <c r="A63" s="113" t="str">
        <f t="shared" ref="A63:B63" si="19">A115</f>
        <v>BLANK</v>
      </c>
      <c r="B63" s="274" t="str">
        <f t="shared" si="19"/>
        <v>-</v>
      </c>
      <c r="C63" s="257" t="str">
        <f t="shared" ref="C63:F63" si="20">C115</f>
        <v>-</v>
      </c>
      <c r="D63" s="272">
        <f t="shared" si="20"/>
        <v>45357</v>
      </c>
      <c r="E63" s="272">
        <f t="shared" si="20"/>
        <v>45357</v>
      </c>
      <c r="F63" s="272">
        <f t="shared" si="20"/>
        <v>45356</v>
      </c>
      <c r="G63" s="273">
        <f t="shared" si="12"/>
        <v>45360</v>
      </c>
      <c r="H63" s="257" t="s">
        <v>544</v>
      </c>
      <c r="I63" s="271">
        <f>I62+7</f>
        <v>45367</v>
      </c>
      <c r="J63" s="271">
        <f t="shared" si="7"/>
        <v>45388</v>
      </c>
      <c r="K63" s="271">
        <f t="shared" si="8"/>
        <v>45392</v>
      </c>
      <c r="L63" s="136">
        <f t="shared" si="9"/>
        <v>45386</v>
      </c>
      <c r="N63" s="196"/>
    </row>
    <row r="64" spans="1:14" s="2" customFormat="1" ht="36.75" customHeight="1">
      <c r="A64" s="300" t="s">
        <v>414</v>
      </c>
      <c r="B64" s="300"/>
      <c r="C64" s="300"/>
      <c r="D64" s="300"/>
      <c r="E64" s="300"/>
      <c r="F64" s="300"/>
      <c r="G64" s="300"/>
      <c r="H64" s="300"/>
      <c r="I64" s="300"/>
      <c r="J64" s="300"/>
      <c r="K64" s="300"/>
      <c r="L64" s="367"/>
      <c r="M64" s="265"/>
      <c r="N64" s="196"/>
    </row>
    <row r="65" spans="1:15" s="2" customFormat="1" ht="19.5" customHeight="1" thickBot="1">
      <c r="A65" s="368" t="s">
        <v>518</v>
      </c>
      <c r="B65" s="368"/>
      <c r="C65" s="368"/>
      <c r="D65" s="368"/>
      <c r="E65" s="368"/>
      <c r="F65" s="368"/>
      <c r="G65" s="368"/>
      <c r="H65" s="368"/>
      <c r="I65" s="368"/>
      <c r="J65" s="368"/>
      <c r="K65" s="368"/>
      <c r="L65" s="369"/>
      <c r="M65" s="265"/>
      <c r="N65" s="196"/>
    </row>
    <row r="66" spans="1:15" s="2" customFormat="1" ht="15" customHeight="1" thickBot="1">
      <c r="A66" s="267"/>
      <c r="B66" s="266"/>
      <c r="C66" s="267"/>
      <c r="D66" s="267"/>
      <c r="E66" s="267"/>
      <c r="F66" s="267"/>
      <c r="G66" s="267"/>
      <c r="H66" s="267"/>
      <c r="I66" s="267"/>
      <c r="J66" s="267"/>
      <c r="K66" s="267"/>
      <c r="L66" s="267"/>
      <c r="M66" s="265"/>
      <c r="N66" s="196"/>
    </row>
    <row r="67" spans="1:15" s="2" customFormat="1" ht="15" customHeight="1" thickBot="1">
      <c r="A67" s="281" t="s">
        <v>90</v>
      </c>
      <c r="B67" s="372" t="s">
        <v>541</v>
      </c>
      <c r="C67" s="372"/>
      <c r="D67" s="372"/>
      <c r="E67" s="372"/>
      <c r="F67" s="372"/>
      <c r="G67" s="372"/>
      <c r="H67" s="372"/>
      <c r="I67" s="372"/>
      <c r="J67" s="372"/>
      <c r="K67" s="372"/>
      <c r="L67" s="372"/>
      <c r="M67" s="372"/>
      <c r="N67" s="196"/>
    </row>
    <row r="68" spans="1:15" s="2" customFormat="1" ht="15" customHeight="1" thickBot="1">
      <c r="A68" s="281"/>
      <c r="B68" s="282" t="s">
        <v>91</v>
      </c>
      <c r="C68" s="282"/>
      <c r="D68" s="282"/>
      <c r="E68" s="282"/>
      <c r="F68" s="282"/>
      <c r="G68" s="282"/>
      <c r="H68" s="282"/>
      <c r="I68" s="282"/>
      <c r="J68" s="282"/>
      <c r="K68" s="282"/>
      <c r="L68" s="282"/>
      <c r="M68" s="282"/>
      <c r="N68" s="196"/>
    </row>
    <row r="69" spans="1:15" s="2" customFormat="1" ht="15" customHeight="1">
      <c r="A69" s="281"/>
      <c r="B69" s="282" t="s">
        <v>423</v>
      </c>
      <c r="C69" s="282"/>
      <c r="D69" s="282"/>
      <c r="E69" s="282"/>
      <c r="F69" s="282"/>
      <c r="G69" s="282"/>
      <c r="H69" s="282"/>
      <c r="I69" s="282"/>
      <c r="J69" s="282"/>
      <c r="K69" s="282"/>
      <c r="L69" s="282"/>
      <c r="M69" s="282"/>
      <c r="N69" s="196"/>
    </row>
    <row r="70" spans="1:15" s="2" customFormat="1" ht="15" customHeight="1">
      <c r="A70" s="291" t="s">
        <v>4</v>
      </c>
      <c r="B70" s="360" t="s">
        <v>5</v>
      </c>
      <c r="C70" s="362" t="s">
        <v>6</v>
      </c>
      <c r="D70" s="363" t="s">
        <v>7</v>
      </c>
      <c r="E70" s="362" t="s">
        <v>43</v>
      </c>
      <c r="F70" s="362" t="s">
        <v>44</v>
      </c>
      <c r="G70" s="259" t="s">
        <v>10</v>
      </c>
      <c r="H70" s="371" t="s">
        <v>403</v>
      </c>
      <c r="I70" s="371" t="s">
        <v>413</v>
      </c>
      <c r="J70" s="371" t="s">
        <v>404</v>
      </c>
      <c r="K70" s="371" t="s">
        <v>405</v>
      </c>
      <c r="L70" s="371" t="s">
        <v>406</v>
      </c>
      <c r="M70" s="345" t="s">
        <v>407</v>
      </c>
      <c r="N70" s="196"/>
    </row>
    <row r="71" spans="1:15" s="2" customFormat="1" ht="15" customHeight="1">
      <c r="A71" s="291"/>
      <c r="B71" s="360"/>
      <c r="C71" s="362"/>
      <c r="D71" s="363"/>
      <c r="E71" s="362"/>
      <c r="F71" s="362"/>
      <c r="G71" s="258" t="s">
        <v>14</v>
      </c>
      <c r="H71" s="371"/>
      <c r="I71" s="371"/>
      <c r="J71" s="371"/>
      <c r="K71" s="371"/>
      <c r="L71" s="371"/>
      <c r="M71" s="345"/>
      <c r="N71" s="196"/>
    </row>
    <row r="72" spans="1:15" s="2" customFormat="1" ht="15" customHeight="1">
      <c r="A72" s="243" t="s">
        <v>409</v>
      </c>
      <c r="B72" s="244" t="s">
        <v>424</v>
      </c>
      <c r="C72" s="245" t="s">
        <v>410</v>
      </c>
      <c r="D72" s="246">
        <f>G72-2</f>
        <v>45327</v>
      </c>
      <c r="E72" s="246">
        <f>G72-2</f>
        <v>45327</v>
      </c>
      <c r="F72" s="246">
        <f>G72-3</f>
        <v>45326</v>
      </c>
      <c r="G72" s="247">
        <v>45329</v>
      </c>
      <c r="H72" s="260">
        <f>G72+17</f>
        <v>45346</v>
      </c>
      <c r="I72" s="261">
        <f t="shared" ref="I72:J75" si="21">H72+7</f>
        <v>45353</v>
      </c>
      <c r="J72" s="261">
        <f t="shared" si="21"/>
        <v>45360</v>
      </c>
      <c r="K72" s="261">
        <f t="shared" ref="K72:M75" si="22">J72+2</f>
        <v>45362</v>
      </c>
      <c r="L72" s="261">
        <f t="shared" si="22"/>
        <v>45364</v>
      </c>
      <c r="M72" s="140">
        <f t="shared" si="22"/>
        <v>45366</v>
      </c>
      <c r="N72" s="196"/>
    </row>
    <row r="73" spans="1:15" s="2" customFormat="1" ht="15" customHeight="1">
      <c r="A73" s="243" t="s">
        <v>235</v>
      </c>
      <c r="B73" s="245"/>
      <c r="C73" s="245"/>
      <c r="D73" s="246">
        <f>G73-2</f>
        <v>45337</v>
      </c>
      <c r="E73" s="246">
        <f>G73-2</f>
        <v>45337</v>
      </c>
      <c r="F73" s="246">
        <f>G73-3</f>
        <v>45336</v>
      </c>
      <c r="G73" s="247">
        <v>45339</v>
      </c>
      <c r="H73" s="260">
        <f>G73+17</f>
        <v>45356</v>
      </c>
      <c r="I73" s="261">
        <f t="shared" si="21"/>
        <v>45363</v>
      </c>
      <c r="J73" s="261">
        <f t="shared" si="21"/>
        <v>45370</v>
      </c>
      <c r="K73" s="261">
        <f t="shared" si="22"/>
        <v>45372</v>
      </c>
      <c r="L73" s="261">
        <f t="shared" si="22"/>
        <v>45374</v>
      </c>
      <c r="M73" s="140">
        <f t="shared" si="22"/>
        <v>45376</v>
      </c>
      <c r="N73" s="196"/>
    </row>
    <row r="74" spans="1:15" s="2" customFormat="1" ht="15" customHeight="1">
      <c r="A74" s="139" t="s">
        <v>408</v>
      </c>
      <c r="B74" s="264" t="s">
        <v>411</v>
      </c>
      <c r="C74" s="262" t="s">
        <v>402</v>
      </c>
      <c r="D74" s="263">
        <f>G74-2</f>
        <v>45344</v>
      </c>
      <c r="E74" s="263">
        <f>G74-2</f>
        <v>45344</v>
      </c>
      <c r="F74" s="263">
        <f>G74-3</f>
        <v>45343</v>
      </c>
      <c r="G74" s="260">
        <v>45346</v>
      </c>
      <c r="H74" s="260">
        <f>G74+17</f>
        <v>45363</v>
      </c>
      <c r="I74" s="261">
        <f t="shared" si="21"/>
        <v>45370</v>
      </c>
      <c r="J74" s="261">
        <f t="shared" si="21"/>
        <v>45377</v>
      </c>
      <c r="K74" s="261">
        <f t="shared" si="22"/>
        <v>45379</v>
      </c>
      <c r="L74" s="261">
        <f t="shared" si="22"/>
        <v>45381</v>
      </c>
      <c r="M74" s="140">
        <f t="shared" si="22"/>
        <v>45383</v>
      </c>
      <c r="N74" s="196"/>
    </row>
    <row r="75" spans="1:15" s="2" customFormat="1" ht="15" customHeight="1">
      <c r="A75" s="139" t="s">
        <v>531</v>
      </c>
      <c r="B75" s="264" t="s">
        <v>537</v>
      </c>
      <c r="C75" s="262" t="s">
        <v>523</v>
      </c>
      <c r="D75" s="263">
        <f>G75-2</f>
        <v>45352</v>
      </c>
      <c r="E75" s="263">
        <f>G75-2</f>
        <v>45352</v>
      </c>
      <c r="F75" s="263">
        <f>G75-3</f>
        <v>45351</v>
      </c>
      <c r="G75" s="260">
        <v>45354</v>
      </c>
      <c r="H75" s="260">
        <f>G75+17</f>
        <v>45371</v>
      </c>
      <c r="I75" s="261">
        <f t="shared" si="21"/>
        <v>45378</v>
      </c>
      <c r="J75" s="261">
        <f t="shared" si="21"/>
        <v>45385</v>
      </c>
      <c r="K75" s="261">
        <f t="shared" si="22"/>
        <v>45387</v>
      </c>
      <c r="L75" s="261">
        <f t="shared" si="22"/>
        <v>45389</v>
      </c>
      <c r="M75" s="140">
        <f t="shared" si="22"/>
        <v>45391</v>
      </c>
      <c r="N75" s="196"/>
    </row>
    <row r="76" spans="1:15" s="2" customFormat="1" ht="35.25" customHeight="1">
      <c r="A76" s="354" t="s">
        <v>540</v>
      </c>
      <c r="B76" s="355"/>
      <c r="C76" s="355"/>
      <c r="D76" s="355"/>
      <c r="E76" s="355"/>
      <c r="F76" s="355"/>
      <c r="G76" s="355"/>
      <c r="H76" s="355"/>
      <c r="I76" s="355"/>
      <c r="J76" s="355"/>
      <c r="K76" s="355"/>
      <c r="L76" s="355"/>
      <c r="M76" s="356"/>
      <c r="N76" s="196"/>
    </row>
    <row r="77" spans="1:15" s="2" customFormat="1" ht="36.75" customHeight="1" thickBot="1">
      <c r="A77" s="357" t="s">
        <v>524</v>
      </c>
      <c r="B77" s="357"/>
      <c r="C77" s="357"/>
      <c r="D77" s="357"/>
      <c r="E77" s="357"/>
      <c r="F77" s="357"/>
      <c r="G77" s="357"/>
      <c r="H77" s="357"/>
      <c r="I77" s="357"/>
      <c r="J77" s="357"/>
      <c r="K77" s="357"/>
      <c r="L77" s="357"/>
      <c r="M77" s="358"/>
      <c r="N77" s="196"/>
    </row>
    <row r="78" spans="1:15" s="2" customFormat="1" ht="15" customHeight="1" thickBot="1">
      <c r="A78" s="193"/>
      <c r="B78" s="197"/>
      <c r="C78" s="193"/>
      <c r="D78" s="193"/>
      <c r="E78" s="193"/>
      <c r="F78" s="193"/>
      <c r="G78" s="193"/>
      <c r="H78" s="193"/>
      <c r="I78" s="193"/>
      <c r="J78" s="193"/>
      <c r="K78" s="193"/>
      <c r="L78" s="193"/>
      <c r="N78" s="196"/>
    </row>
    <row r="79" spans="1:15" s="2" customFormat="1" ht="16.5" customHeight="1" thickBot="1">
      <c r="A79" s="281" t="s">
        <v>38</v>
      </c>
      <c r="B79" s="36" t="s">
        <v>39</v>
      </c>
      <c r="C79" s="36"/>
      <c r="D79" s="36"/>
      <c r="E79" s="36"/>
      <c r="F79" s="36"/>
      <c r="G79" s="36"/>
      <c r="H79" s="36"/>
      <c r="I79" s="36"/>
      <c r="J79" s="37"/>
      <c r="N79" s="196"/>
    </row>
    <row r="80" spans="1:15" s="2" customFormat="1" ht="16.5" customHeight="1" thickBot="1">
      <c r="A80" s="281"/>
      <c r="B80" s="32" t="s">
        <v>40</v>
      </c>
      <c r="C80" s="32"/>
      <c r="D80" s="32"/>
      <c r="E80" s="32"/>
      <c r="F80" s="32"/>
      <c r="G80" s="32"/>
      <c r="H80" s="32"/>
      <c r="I80" s="32"/>
      <c r="J80" s="133"/>
      <c r="K80" s="198" t="s">
        <v>41</v>
      </c>
      <c r="O80" s="196"/>
    </row>
    <row r="81" spans="1:15" ht="15.75" customHeight="1">
      <c r="A81" s="281"/>
      <c r="B81" s="45" t="s">
        <v>42</v>
      </c>
      <c r="C81" s="45"/>
      <c r="D81" s="45"/>
      <c r="E81" s="45"/>
      <c r="F81" s="45"/>
      <c r="G81" s="45"/>
      <c r="H81" s="45"/>
      <c r="I81" s="45"/>
      <c r="J81" s="120"/>
    </row>
    <row r="82" spans="1:15" ht="15.75">
      <c r="A82" s="291" t="s">
        <v>4</v>
      </c>
      <c r="B82" s="292" t="s">
        <v>5</v>
      </c>
      <c r="C82" s="293" t="s">
        <v>6</v>
      </c>
      <c r="D82" s="294" t="s">
        <v>7</v>
      </c>
      <c r="E82" s="295" t="s">
        <v>43</v>
      </c>
      <c r="F82" s="295" t="s">
        <v>44</v>
      </c>
      <c r="G82" s="24" t="s">
        <v>10</v>
      </c>
      <c r="H82" s="342" t="s">
        <v>45</v>
      </c>
      <c r="I82" s="342" t="s">
        <v>46</v>
      </c>
      <c r="J82" s="345" t="s">
        <v>47</v>
      </c>
    </row>
    <row r="83" spans="1:15" ht="15.75">
      <c r="A83" s="291"/>
      <c r="B83" s="292"/>
      <c r="C83" s="293"/>
      <c r="D83" s="294"/>
      <c r="E83" s="295"/>
      <c r="F83" s="295"/>
      <c r="G83" s="23" t="s">
        <v>14</v>
      </c>
      <c r="H83" s="342"/>
      <c r="I83" s="342"/>
      <c r="J83" s="345"/>
    </row>
    <row r="84" spans="1:15" ht="15.75">
      <c r="A84" s="93" t="s">
        <v>356</v>
      </c>
      <c r="B84" s="41" t="s">
        <v>66</v>
      </c>
      <c r="C84" s="98" t="s">
        <v>334</v>
      </c>
      <c r="D84" s="262">
        <f>G84-2</f>
        <v>45324</v>
      </c>
      <c r="E84" s="262">
        <f>G84-2</f>
        <v>45324</v>
      </c>
      <c r="F84" s="262">
        <f>G84-3</f>
        <v>45323</v>
      </c>
      <c r="G84" s="43">
        <v>45326</v>
      </c>
      <c r="H84" s="44">
        <f t="shared" ref="H84:H89" si="23">G84+32</f>
        <v>45358</v>
      </c>
      <c r="I84" s="44">
        <f t="shared" ref="I84:I89" si="24">G84+34</f>
        <v>45360</v>
      </c>
      <c r="J84" s="137">
        <f t="shared" ref="J84:J89" si="25">G84+39</f>
        <v>45365</v>
      </c>
      <c r="K84" s="199"/>
    </row>
    <row r="85" spans="1:15" ht="15.75">
      <c r="A85" s="262" t="s">
        <v>349</v>
      </c>
      <c r="B85" s="262" t="s">
        <v>342</v>
      </c>
      <c r="C85" s="98" t="s">
        <v>335</v>
      </c>
      <c r="D85" s="262">
        <f>G85-2</f>
        <v>44965</v>
      </c>
      <c r="E85" s="262">
        <f>G85-2</f>
        <v>44965</v>
      </c>
      <c r="F85" s="262">
        <f>G85-3</f>
        <v>44964</v>
      </c>
      <c r="G85" s="43">
        <v>44967</v>
      </c>
      <c r="H85" s="44">
        <f t="shared" si="23"/>
        <v>44999</v>
      </c>
      <c r="I85" s="44">
        <f t="shared" si="24"/>
        <v>45001</v>
      </c>
      <c r="J85" s="137">
        <f t="shared" si="25"/>
        <v>45006</v>
      </c>
    </row>
    <row r="86" spans="1:15" ht="15.75">
      <c r="A86" s="262" t="s">
        <v>350</v>
      </c>
      <c r="B86" s="262" t="s">
        <v>256</v>
      </c>
      <c r="C86" s="98" t="s">
        <v>336</v>
      </c>
      <c r="D86" s="262">
        <f>G86-2</f>
        <v>44972</v>
      </c>
      <c r="E86" s="262">
        <f>G86-2</f>
        <v>44972</v>
      </c>
      <c r="F86" s="262">
        <f>G86-3</f>
        <v>44971</v>
      </c>
      <c r="G86" s="43">
        <f>G85+7</f>
        <v>44974</v>
      </c>
      <c r="H86" s="44">
        <f t="shared" si="23"/>
        <v>45006</v>
      </c>
      <c r="I86" s="44">
        <f t="shared" si="24"/>
        <v>45008</v>
      </c>
      <c r="J86" s="137">
        <f t="shared" si="25"/>
        <v>45013</v>
      </c>
    </row>
    <row r="87" spans="1:15" ht="15.75">
      <c r="A87" s="262" t="s">
        <v>532</v>
      </c>
      <c r="B87" s="41" t="s">
        <v>347</v>
      </c>
      <c r="C87" s="98" t="s">
        <v>528</v>
      </c>
      <c r="D87" s="42">
        <f t="shared" ref="D87:D89" si="26">G87-2</f>
        <v>44979</v>
      </c>
      <c r="E87" s="42">
        <f t="shared" ref="E87:E89" si="27">G87-2</f>
        <v>44979</v>
      </c>
      <c r="F87" s="42">
        <f t="shared" ref="F87:F89" si="28">G87-3</f>
        <v>44978</v>
      </c>
      <c r="G87" s="43">
        <f>G86+7</f>
        <v>44981</v>
      </c>
      <c r="H87" s="44">
        <f t="shared" si="23"/>
        <v>45013</v>
      </c>
      <c r="I87" s="44">
        <f t="shared" si="24"/>
        <v>45015</v>
      </c>
      <c r="J87" s="137">
        <f t="shared" si="25"/>
        <v>45020</v>
      </c>
    </row>
    <row r="88" spans="1:15" ht="15.75">
      <c r="A88" s="262" t="s">
        <v>533</v>
      </c>
      <c r="B88" s="262" t="s">
        <v>48</v>
      </c>
      <c r="C88" s="98" t="s">
        <v>529</v>
      </c>
      <c r="D88" s="40">
        <f t="shared" si="26"/>
        <v>45351</v>
      </c>
      <c r="E88" s="40">
        <f t="shared" si="27"/>
        <v>45351</v>
      </c>
      <c r="F88" s="40">
        <f t="shared" si="28"/>
        <v>45350</v>
      </c>
      <c r="G88" s="43">
        <v>45353</v>
      </c>
      <c r="H88" s="44">
        <f t="shared" si="23"/>
        <v>45385</v>
      </c>
      <c r="I88" s="44">
        <f t="shared" si="24"/>
        <v>45387</v>
      </c>
      <c r="J88" s="137">
        <f t="shared" si="25"/>
        <v>45392</v>
      </c>
    </row>
    <row r="89" spans="1:15" ht="15.75">
      <c r="A89" s="40" t="s">
        <v>534</v>
      </c>
      <c r="B89" s="40" t="s">
        <v>49</v>
      </c>
      <c r="C89" s="98" t="s">
        <v>530</v>
      </c>
      <c r="D89" s="40">
        <f t="shared" si="26"/>
        <v>45358</v>
      </c>
      <c r="E89" s="40">
        <f t="shared" si="27"/>
        <v>45358</v>
      </c>
      <c r="F89" s="40">
        <f t="shared" si="28"/>
        <v>45357</v>
      </c>
      <c r="G89" s="43">
        <f>G88+7</f>
        <v>45360</v>
      </c>
      <c r="H89" s="44">
        <f t="shared" si="23"/>
        <v>45392</v>
      </c>
      <c r="I89" s="44">
        <f t="shared" si="24"/>
        <v>45394</v>
      </c>
      <c r="J89" s="137">
        <f t="shared" si="25"/>
        <v>45399</v>
      </c>
    </row>
    <row r="90" spans="1:15" ht="16.5" thickBot="1">
      <c r="A90" s="346" t="s">
        <v>54</v>
      </c>
      <c r="B90" s="346"/>
      <c r="C90" s="346"/>
      <c r="D90" s="346"/>
      <c r="E90" s="346"/>
      <c r="F90" s="346"/>
      <c r="G90" s="346"/>
      <c r="H90" s="346"/>
      <c r="I90" s="346"/>
      <c r="J90" s="349"/>
      <c r="K90" s="196"/>
    </row>
    <row r="91" spans="1:15" s="130" customFormat="1" ht="15.75" thickBot="1">
      <c r="A91" s="196"/>
      <c r="B91" s="200"/>
      <c r="C91" s="196"/>
      <c r="D91" s="196"/>
      <c r="E91" s="196"/>
      <c r="F91" s="196"/>
      <c r="G91" s="196"/>
      <c r="H91" s="196"/>
      <c r="I91" s="196"/>
      <c r="J91" s="196"/>
      <c r="K91" s="196"/>
      <c r="L91" s="2"/>
      <c r="M91" s="138"/>
      <c r="N91" s="138"/>
    </row>
    <row r="92" spans="1:15" ht="15.75" customHeight="1" thickBot="1">
      <c r="A92" s="281" t="s">
        <v>55</v>
      </c>
      <c r="B92" s="36" t="s">
        <v>56</v>
      </c>
      <c r="C92" s="36"/>
      <c r="D92" s="36"/>
      <c r="E92" s="36"/>
      <c r="F92" s="36"/>
      <c r="G92" s="36"/>
      <c r="H92" s="36"/>
      <c r="I92" s="36"/>
      <c r="J92" s="36"/>
      <c r="K92" s="36"/>
      <c r="L92" s="37"/>
    </row>
    <row r="93" spans="1:15" ht="15.75" customHeight="1" thickBot="1">
      <c r="A93" s="281"/>
      <c r="B93" s="32" t="s">
        <v>2</v>
      </c>
      <c r="C93" s="32"/>
      <c r="D93" s="32"/>
      <c r="E93" s="32"/>
      <c r="F93" s="32"/>
      <c r="G93" s="32"/>
      <c r="H93" s="32"/>
      <c r="I93" s="32"/>
      <c r="J93" s="32"/>
      <c r="K93" s="32"/>
      <c r="L93" s="133"/>
    </row>
    <row r="94" spans="1:15" ht="15.75">
      <c r="A94" s="281"/>
      <c r="B94" s="45" t="s">
        <v>57</v>
      </c>
      <c r="C94" s="45"/>
      <c r="D94" s="45"/>
      <c r="E94" s="45"/>
      <c r="F94" s="45"/>
      <c r="G94" s="45"/>
      <c r="H94" s="45"/>
      <c r="I94" s="45"/>
      <c r="J94" s="45"/>
      <c r="K94" s="45"/>
      <c r="L94" s="120"/>
    </row>
    <row r="95" spans="1:15" ht="15.75">
      <c r="A95" s="291" t="s">
        <v>4</v>
      </c>
      <c r="B95" s="292" t="s">
        <v>5</v>
      </c>
      <c r="C95" s="293" t="s">
        <v>6</v>
      </c>
      <c r="D95" s="294" t="s">
        <v>7</v>
      </c>
      <c r="E95" s="293" t="s">
        <v>43</v>
      </c>
      <c r="F95" s="293" t="s">
        <v>44</v>
      </c>
      <c r="G95" s="24" t="s">
        <v>10</v>
      </c>
      <c r="H95" s="342" t="s">
        <v>58</v>
      </c>
      <c r="I95" s="342" t="s">
        <v>59</v>
      </c>
      <c r="J95" s="342" t="s">
        <v>60</v>
      </c>
      <c r="K95" s="342" t="s">
        <v>61</v>
      </c>
      <c r="L95" s="345"/>
      <c r="O95" s="2"/>
    </row>
    <row r="96" spans="1:15" ht="15.75">
      <c r="A96" s="291"/>
      <c r="B96" s="292"/>
      <c r="C96" s="293"/>
      <c r="D96" s="294"/>
      <c r="E96" s="293"/>
      <c r="F96" s="293"/>
      <c r="G96" s="23" t="s">
        <v>14</v>
      </c>
      <c r="H96" s="342"/>
      <c r="I96" s="342"/>
      <c r="J96" s="342"/>
      <c r="K96" s="342"/>
      <c r="L96" s="345"/>
      <c r="O96" s="2"/>
    </row>
    <row r="97" spans="1:15" ht="15.75">
      <c r="A97" s="139" t="s">
        <v>357</v>
      </c>
      <c r="B97" s="40" t="s">
        <v>284</v>
      </c>
      <c r="C97" s="40" t="s">
        <v>337</v>
      </c>
      <c r="D97" s="42">
        <f>G97-2</f>
        <v>45327</v>
      </c>
      <c r="E97" s="42">
        <f>G97-2</f>
        <v>45327</v>
      </c>
      <c r="F97" s="42">
        <f>G97-3</f>
        <v>45326</v>
      </c>
      <c r="G97" s="260">
        <v>45329</v>
      </c>
      <c r="H97" s="20">
        <f t="shared" ref="H97:H102" si="29">G97+28</f>
        <v>45357</v>
      </c>
      <c r="I97" s="20">
        <f t="shared" ref="I97:I102" si="30">G97+33</f>
        <v>45362</v>
      </c>
      <c r="J97" s="48">
        <f t="shared" ref="J97:J102" si="31">G97+37</f>
        <v>45366</v>
      </c>
      <c r="K97" s="48">
        <f t="shared" ref="K97:K102" si="32">G97+39</f>
        <v>45368</v>
      </c>
      <c r="L97" s="220">
        <f t="shared" ref="L97:L102" si="33">G97+42</f>
        <v>45371</v>
      </c>
      <c r="M97" s="141"/>
      <c r="O97" s="2"/>
    </row>
    <row r="98" spans="1:15" ht="15.75">
      <c r="A98" s="139" t="s">
        <v>358</v>
      </c>
      <c r="B98" s="40" t="s">
        <v>315</v>
      </c>
      <c r="C98" s="40" t="s">
        <v>338</v>
      </c>
      <c r="D98" s="42">
        <f>G98-2</f>
        <v>45336</v>
      </c>
      <c r="E98" s="42">
        <f>G98-2</f>
        <v>45336</v>
      </c>
      <c r="F98" s="42">
        <f>G98-3</f>
        <v>45335</v>
      </c>
      <c r="G98" s="260">
        <v>45338</v>
      </c>
      <c r="H98" s="20">
        <f t="shared" si="29"/>
        <v>45366</v>
      </c>
      <c r="I98" s="20">
        <f t="shared" si="30"/>
        <v>45371</v>
      </c>
      <c r="J98" s="44">
        <f t="shared" si="31"/>
        <v>45375</v>
      </c>
      <c r="K98" s="44">
        <f t="shared" si="32"/>
        <v>45377</v>
      </c>
      <c r="L98" s="221">
        <f t="shared" si="33"/>
        <v>45380</v>
      </c>
      <c r="M98" s="141"/>
      <c r="O98" s="2"/>
    </row>
    <row r="99" spans="1:15" ht="15.75">
      <c r="A99" s="139" t="s">
        <v>359</v>
      </c>
      <c r="B99" s="40" t="s">
        <v>303</v>
      </c>
      <c r="C99" s="40" t="s">
        <v>339</v>
      </c>
      <c r="D99" s="42">
        <f>G99-2</f>
        <v>44970</v>
      </c>
      <c r="E99" s="42">
        <f>G99-2</f>
        <v>44970</v>
      </c>
      <c r="F99" s="42">
        <f>G99-3</f>
        <v>44969</v>
      </c>
      <c r="G99" s="260">
        <v>44972</v>
      </c>
      <c r="H99" s="20">
        <f t="shared" si="29"/>
        <v>45000</v>
      </c>
      <c r="I99" s="20">
        <f t="shared" si="30"/>
        <v>45005</v>
      </c>
      <c r="J99" s="20">
        <f t="shared" si="31"/>
        <v>45009</v>
      </c>
      <c r="K99" s="20">
        <f t="shared" si="32"/>
        <v>45011</v>
      </c>
      <c r="L99" s="220">
        <f t="shared" si="33"/>
        <v>45014</v>
      </c>
      <c r="M99" s="141"/>
      <c r="O99" s="2"/>
    </row>
    <row r="100" spans="1:15" ht="15.75">
      <c r="A100" s="139" t="s">
        <v>498</v>
      </c>
      <c r="B100" s="41"/>
      <c r="C100" s="40" t="s">
        <v>525</v>
      </c>
      <c r="D100" s="42">
        <f t="shared" ref="D100:D102" si="34">G100-2</f>
        <v>45342</v>
      </c>
      <c r="E100" s="43">
        <f t="shared" ref="E100:E102" si="35">G100-2</f>
        <v>45342</v>
      </c>
      <c r="F100" s="43">
        <f t="shared" ref="F100:F102" si="36">G100-3</f>
        <v>45341</v>
      </c>
      <c r="G100" s="43">
        <v>45344</v>
      </c>
      <c r="H100" s="212">
        <f t="shared" si="29"/>
        <v>45372</v>
      </c>
      <c r="I100" s="212">
        <f t="shared" si="30"/>
        <v>45377</v>
      </c>
      <c r="J100" s="212">
        <f t="shared" si="31"/>
        <v>45381</v>
      </c>
      <c r="K100" s="212">
        <f t="shared" si="32"/>
        <v>45383</v>
      </c>
      <c r="L100" s="220">
        <f t="shared" si="33"/>
        <v>45386</v>
      </c>
      <c r="M100" s="190"/>
      <c r="O100" s="2"/>
    </row>
    <row r="101" spans="1:15" ht="15.75">
      <c r="A101" s="139" t="s">
        <v>535</v>
      </c>
      <c r="B101" s="41" t="s">
        <v>318</v>
      </c>
      <c r="C101" s="40" t="s">
        <v>526</v>
      </c>
      <c r="D101" s="42">
        <f t="shared" si="34"/>
        <v>45349</v>
      </c>
      <c r="E101" s="42">
        <f t="shared" si="35"/>
        <v>45349</v>
      </c>
      <c r="F101" s="42">
        <f t="shared" si="36"/>
        <v>45348</v>
      </c>
      <c r="G101" s="43">
        <f>G100+7</f>
        <v>45351</v>
      </c>
      <c r="H101" s="20">
        <f t="shared" si="29"/>
        <v>45379</v>
      </c>
      <c r="I101" s="20">
        <f t="shared" si="30"/>
        <v>45384</v>
      </c>
      <c r="J101" s="48">
        <f t="shared" si="31"/>
        <v>45388</v>
      </c>
      <c r="K101" s="48">
        <f t="shared" si="32"/>
        <v>45390</v>
      </c>
      <c r="L101" s="220">
        <f t="shared" si="33"/>
        <v>45393</v>
      </c>
      <c r="M101" s="190" t="s">
        <v>68</v>
      </c>
      <c r="O101" s="2"/>
    </row>
    <row r="102" spans="1:15" ht="15.75">
      <c r="A102" s="262" t="s">
        <v>536</v>
      </c>
      <c r="B102" s="40" t="s">
        <v>62</v>
      </c>
      <c r="C102" s="40" t="s">
        <v>527</v>
      </c>
      <c r="D102" s="42">
        <f t="shared" si="34"/>
        <v>45356</v>
      </c>
      <c r="E102" s="42">
        <f t="shared" si="35"/>
        <v>45356</v>
      </c>
      <c r="F102" s="42">
        <f t="shared" si="36"/>
        <v>45355</v>
      </c>
      <c r="G102" s="43">
        <f>G101+7</f>
        <v>45358</v>
      </c>
      <c r="H102" s="20">
        <f t="shared" si="29"/>
        <v>45386</v>
      </c>
      <c r="I102" s="20">
        <f t="shared" si="30"/>
        <v>45391</v>
      </c>
      <c r="J102" s="48">
        <f t="shared" si="31"/>
        <v>45395</v>
      </c>
      <c r="K102" s="48">
        <f t="shared" si="32"/>
        <v>45397</v>
      </c>
      <c r="L102" s="220">
        <f t="shared" si="33"/>
        <v>45400</v>
      </c>
      <c r="M102" s="141"/>
      <c r="O102" s="2"/>
    </row>
    <row r="103" spans="1:15" ht="16.5" thickBot="1">
      <c r="A103" s="346" t="s">
        <v>54</v>
      </c>
      <c r="B103" s="346"/>
      <c r="C103" s="346"/>
      <c r="D103" s="346"/>
      <c r="E103" s="346"/>
      <c r="F103" s="346"/>
      <c r="G103" s="346"/>
      <c r="H103" s="346"/>
      <c r="I103" s="346"/>
      <c r="J103" s="346"/>
      <c r="K103" s="346"/>
      <c r="L103" s="349"/>
    </row>
    <row r="104" spans="1:15" s="130" customFormat="1" ht="15.75" thickBot="1">
      <c r="A104" s="196"/>
      <c r="B104" s="200"/>
      <c r="C104" s="196"/>
      <c r="D104" s="196"/>
      <c r="E104" s="196"/>
      <c r="F104" s="196"/>
      <c r="G104" s="196"/>
      <c r="H104" s="196"/>
      <c r="I104" s="196"/>
      <c r="J104" s="196"/>
      <c r="K104" s="196"/>
      <c r="L104" s="2"/>
      <c r="M104" s="138"/>
      <c r="N104" s="138"/>
    </row>
    <row r="105" spans="1:15" ht="16.5" thickBot="1">
      <c r="A105" s="281" t="s">
        <v>71</v>
      </c>
      <c r="B105" s="36" t="s">
        <v>72</v>
      </c>
      <c r="C105" s="36"/>
      <c r="D105" s="36"/>
      <c r="E105" s="36"/>
      <c r="F105" s="36"/>
      <c r="G105" s="36"/>
      <c r="H105" s="36"/>
      <c r="I105" s="36"/>
      <c r="J105" s="37"/>
      <c r="K105" s="196"/>
    </row>
    <row r="106" spans="1:15" ht="16.5" thickBot="1">
      <c r="A106" s="281"/>
      <c r="B106" s="32" t="s">
        <v>2</v>
      </c>
      <c r="C106" s="32"/>
      <c r="D106" s="32"/>
      <c r="E106" s="32"/>
      <c r="F106" s="32"/>
      <c r="G106" s="32"/>
      <c r="H106" s="32"/>
      <c r="I106" s="32"/>
      <c r="J106" s="133"/>
      <c r="K106"/>
    </row>
    <row r="107" spans="1:15" ht="15.75">
      <c r="A107" s="281"/>
      <c r="B107" s="45" t="s">
        <v>73</v>
      </c>
      <c r="C107" s="45"/>
      <c r="D107" s="45"/>
      <c r="E107" s="45"/>
      <c r="F107" s="45"/>
      <c r="G107" s="45"/>
      <c r="H107" s="45"/>
      <c r="I107" s="45"/>
      <c r="J107" s="120"/>
      <c r="K107"/>
    </row>
    <row r="108" spans="1:15" ht="15.75">
      <c r="A108" s="291" t="s">
        <v>4</v>
      </c>
      <c r="B108" s="292" t="s">
        <v>5</v>
      </c>
      <c r="C108" s="293" t="s">
        <v>6</v>
      </c>
      <c r="D108" s="294" t="s">
        <v>7</v>
      </c>
      <c r="E108" s="293" t="s">
        <v>43</v>
      </c>
      <c r="F108" s="293" t="s">
        <v>44</v>
      </c>
      <c r="G108" s="24" t="s">
        <v>10</v>
      </c>
      <c r="H108" s="342" t="s">
        <v>74</v>
      </c>
      <c r="I108" s="342" t="s">
        <v>75</v>
      </c>
      <c r="J108" s="345" t="s">
        <v>76</v>
      </c>
    </row>
    <row r="109" spans="1:15" ht="15.75">
      <c r="A109" s="291"/>
      <c r="B109" s="292"/>
      <c r="C109" s="293"/>
      <c r="D109" s="294"/>
      <c r="E109" s="293"/>
      <c r="F109" s="293"/>
      <c r="G109" s="23" t="s">
        <v>14</v>
      </c>
      <c r="H109" s="342"/>
      <c r="I109" s="342"/>
      <c r="J109" s="345"/>
    </row>
    <row r="110" spans="1:15" ht="15.75">
      <c r="A110" s="139" t="s">
        <v>420</v>
      </c>
      <c r="B110" s="22" t="s">
        <v>421</v>
      </c>
      <c r="C110" s="21" t="s">
        <v>422</v>
      </c>
      <c r="D110" s="19">
        <v>45326</v>
      </c>
      <c r="E110" s="19">
        <v>45326</v>
      </c>
      <c r="F110" s="19">
        <v>45325</v>
      </c>
      <c r="G110" s="17">
        <v>45329</v>
      </c>
      <c r="H110" s="49">
        <f t="shared" ref="H110:H115" si="37">G110+31</f>
        <v>45360</v>
      </c>
      <c r="I110" s="49">
        <f t="shared" ref="I110:I115" si="38">H110+5</f>
        <v>45365</v>
      </c>
      <c r="J110" s="142">
        <f t="shared" ref="J110:J115" si="39">I110+3</f>
        <v>45368</v>
      </c>
    </row>
    <row r="111" spans="1:15" ht="15.75">
      <c r="A111" s="139" t="s">
        <v>79</v>
      </c>
      <c r="B111" s="22" t="s">
        <v>80</v>
      </c>
      <c r="C111" s="21" t="s">
        <v>81</v>
      </c>
      <c r="D111" s="19">
        <f t="shared" ref="D111:D115" si="40">G111-3</f>
        <v>45332</v>
      </c>
      <c r="E111" s="19">
        <f t="shared" ref="E111:E115" si="41">G111-3</f>
        <v>45332</v>
      </c>
      <c r="F111" s="19">
        <f t="shared" ref="F111:F115" si="42">G111-4</f>
        <v>45331</v>
      </c>
      <c r="G111" s="17">
        <v>45335</v>
      </c>
      <c r="H111" s="49">
        <f t="shared" si="37"/>
        <v>45366</v>
      </c>
      <c r="I111" s="49">
        <f t="shared" si="38"/>
        <v>45371</v>
      </c>
      <c r="J111" s="142">
        <f t="shared" si="39"/>
        <v>45374</v>
      </c>
    </row>
    <row r="112" spans="1:15" ht="15.75">
      <c r="A112" s="113" t="s">
        <v>502</v>
      </c>
      <c r="B112" s="22" t="s">
        <v>237</v>
      </c>
      <c r="C112" s="21" t="s">
        <v>501</v>
      </c>
      <c r="D112" s="19">
        <f t="shared" si="40"/>
        <v>45338</v>
      </c>
      <c r="E112" s="19">
        <f t="shared" si="41"/>
        <v>45338</v>
      </c>
      <c r="F112" s="19">
        <f t="shared" si="42"/>
        <v>45337</v>
      </c>
      <c r="G112" s="17">
        <v>45341</v>
      </c>
      <c r="H112" s="49">
        <f t="shared" si="37"/>
        <v>45372</v>
      </c>
      <c r="I112" s="49">
        <f t="shared" si="38"/>
        <v>45377</v>
      </c>
      <c r="J112" s="136">
        <f t="shared" si="39"/>
        <v>45380</v>
      </c>
    </row>
    <row r="113" spans="1:14" ht="15.75">
      <c r="A113" s="113" t="s">
        <v>505</v>
      </c>
      <c r="B113" s="22" t="s">
        <v>238</v>
      </c>
      <c r="C113" s="21" t="s">
        <v>503</v>
      </c>
      <c r="D113" s="19">
        <f t="shared" si="40"/>
        <v>45344</v>
      </c>
      <c r="E113" s="19">
        <f t="shared" si="41"/>
        <v>45344</v>
      </c>
      <c r="F113" s="19">
        <f t="shared" si="42"/>
        <v>45343</v>
      </c>
      <c r="G113" s="17">
        <v>45347</v>
      </c>
      <c r="H113" s="49">
        <f t="shared" si="37"/>
        <v>45378</v>
      </c>
      <c r="I113" s="28">
        <f t="shared" si="38"/>
        <v>45383</v>
      </c>
      <c r="J113" s="136">
        <f t="shared" si="39"/>
        <v>45386</v>
      </c>
    </row>
    <row r="114" spans="1:14" ht="15.75">
      <c r="A114" s="113" t="s">
        <v>506</v>
      </c>
      <c r="B114" s="22" t="s">
        <v>234</v>
      </c>
      <c r="C114" s="21" t="s">
        <v>504</v>
      </c>
      <c r="D114" s="19">
        <f t="shared" si="40"/>
        <v>45353</v>
      </c>
      <c r="E114" s="19">
        <f t="shared" si="41"/>
        <v>45353</v>
      </c>
      <c r="F114" s="19">
        <f t="shared" si="42"/>
        <v>45352</v>
      </c>
      <c r="G114" s="17">
        <v>45356</v>
      </c>
      <c r="H114" s="49">
        <f t="shared" si="37"/>
        <v>45387</v>
      </c>
      <c r="I114" s="28">
        <f t="shared" si="38"/>
        <v>45392</v>
      </c>
      <c r="J114" s="136">
        <f t="shared" si="39"/>
        <v>45395</v>
      </c>
    </row>
    <row r="115" spans="1:14" ht="15.75">
      <c r="A115" s="113" t="s">
        <v>235</v>
      </c>
      <c r="B115" s="22" t="s">
        <v>198</v>
      </c>
      <c r="C115" s="21" t="s">
        <v>198</v>
      </c>
      <c r="D115" s="19">
        <f t="shared" si="40"/>
        <v>45357</v>
      </c>
      <c r="E115" s="19">
        <f t="shared" si="41"/>
        <v>45357</v>
      </c>
      <c r="F115" s="19">
        <f t="shared" si="42"/>
        <v>45356</v>
      </c>
      <c r="G115" s="17">
        <v>45360</v>
      </c>
      <c r="H115" s="49">
        <f t="shared" si="37"/>
        <v>45391</v>
      </c>
      <c r="I115" s="28">
        <f t="shared" si="38"/>
        <v>45396</v>
      </c>
      <c r="J115" s="136">
        <f t="shared" si="39"/>
        <v>45399</v>
      </c>
    </row>
    <row r="116" spans="1:14" ht="16.5" thickBot="1">
      <c r="A116" s="346" t="s">
        <v>30</v>
      </c>
      <c r="B116" s="347"/>
      <c r="C116" s="347"/>
      <c r="D116" s="347"/>
      <c r="E116" s="347"/>
      <c r="F116" s="347"/>
      <c r="G116" s="347"/>
      <c r="H116" s="347"/>
      <c r="I116" s="347"/>
      <c r="J116" s="348"/>
    </row>
    <row r="117" spans="1:14" s="130" customFormat="1" ht="15.75" thickBot="1">
      <c r="A117" s="4"/>
      <c r="B117" s="14"/>
      <c r="C117" s="4"/>
      <c r="D117" s="4"/>
      <c r="E117" s="4"/>
      <c r="F117" s="4"/>
      <c r="G117" s="4"/>
      <c r="H117" s="4"/>
      <c r="I117" s="4"/>
      <c r="J117" s="4"/>
      <c r="K117" s="196"/>
      <c r="L117" s="2"/>
      <c r="M117" s="138"/>
      <c r="N117" s="138"/>
    </row>
    <row r="118" spans="1:14" s="130" customFormat="1" ht="16.5" thickBot="1">
      <c r="A118" s="281" t="s">
        <v>82</v>
      </c>
      <c r="B118" s="36" t="s">
        <v>83</v>
      </c>
      <c r="C118" s="36"/>
      <c r="D118" s="36"/>
      <c r="E118" s="36"/>
      <c r="F118" s="36"/>
      <c r="G118" s="36"/>
      <c r="H118" s="36"/>
      <c r="I118" s="36"/>
      <c r="J118" s="37"/>
      <c r="L118" s="138"/>
      <c r="M118" s="138"/>
      <c r="N118" s="138"/>
    </row>
    <row r="119" spans="1:14" s="130" customFormat="1" ht="16.5" thickBot="1">
      <c r="A119" s="281"/>
      <c r="B119" s="32" t="s">
        <v>84</v>
      </c>
      <c r="C119" s="32"/>
      <c r="D119" s="32"/>
      <c r="E119" s="32"/>
      <c r="F119" s="32"/>
      <c r="G119" s="32"/>
      <c r="H119" s="32"/>
      <c r="I119" s="32"/>
      <c r="J119" s="133"/>
      <c r="L119" s="138"/>
      <c r="M119" s="138"/>
      <c r="N119" s="138"/>
    </row>
    <row r="120" spans="1:14" s="130" customFormat="1" ht="15.75">
      <c r="A120" s="281"/>
      <c r="B120" s="45" t="s">
        <v>85</v>
      </c>
      <c r="C120" s="45"/>
      <c r="D120" s="45"/>
      <c r="E120" s="45"/>
      <c r="F120" s="45"/>
      <c r="G120" s="45"/>
      <c r="H120" s="45"/>
      <c r="I120" s="45"/>
      <c r="J120" s="120"/>
      <c r="L120" s="138"/>
      <c r="M120" s="138"/>
      <c r="N120" s="138"/>
    </row>
    <row r="121" spans="1:14" s="130" customFormat="1" ht="15.75">
      <c r="A121" s="291" t="s">
        <v>4</v>
      </c>
      <c r="B121" s="292" t="s">
        <v>5</v>
      </c>
      <c r="C121" s="293" t="s">
        <v>6</v>
      </c>
      <c r="D121" s="294" t="s">
        <v>7</v>
      </c>
      <c r="E121" s="293" t="s">
        <v>43</v>
      </c>
      <c r="F121" s="293" t="s">
        <v>86</v>
      </c>
      <c r="G121" s="24" t="s">
        <v>10</v>
      </c>
      <c r="H121" s="296" t="s">
        <v>11</v>
      </c>
      <c r="I121" s="25" t="s">
        <v>12</v>
      </c>
      <c r="J121" s="121" t="s">
        <v>13</v>
      </c>
      <c r="K121" s="196"/>
      <c r="M121" s="138"/>
      <c r="N121" s="138"/>
    </row>
    <row r="122" spans="1:14" s="130" customFormat="1" ht="31.5">
      <c r="A122" s="291"/>
      <c r="B122" s="292"/>
      <c r="C122" s="293"/>
      <c r="D122" s="294"/>
      <c r="E122" s="293"/>
      <c r="F122" s="293"/>
      <c r="G122" s="23" t="s">
        <v>14</v>
      </c>
      <c r="H122" s="296"/>
      <c r="I122" s="26" t="s">
        <v>87</v>
      </c>
      <c r="J122" s="109" t="s">
        <v>88</v>
      </c>
      <c r="K122" s="196"/>
      <c r="M122" s="138"/>
      <c r="N122" s="138"/>
    </row>
    <row r="123" spans="1:14" s="130" customFormat="1" ht="15.75" customHeight="1">
      <c r="A123" s="143" t="str">
        <f t="shared" ref="A123:A128" si="43">A257</f>
        <v>KOTA LEKAS V.057W</v>
      </c>
      <c r="B123" s="50"/>
      <c r="C123" s="47" t="str">
        <f t="shared" ref="C123:C128" si="44">C257</f>
        <v>KL1/12W</v>
      </c>
      <c r="D123" s="51">
        <f t="shared" ref="D123:D128" si="45">G123-1</f>
        <v>45321</v>
      </c>
      <c r="E123" s="51">
        <f t="shared" ref="E123:E128" si="46">G123-1</f>
        <v>45321</v>
      </c>
      <c r="F123" s="51">
        <f t="shared" ref="F123:F128" si="47">G123-2</f>
        <v>45320</v>
      </c>
      <c r="G123" s="47">
        <f t="shared" ref="G123:G128" si="48">G257</f>
        <v>45322</v>
      </c>
      <c r="H123" s="52" t="s">
        <v>332</v>
      </c>
      <c r="I123" s="53">
        <v>45326</v>
      </c>
      <c r="J123" s="144">
        <f t="shared" ref="J123:J128" si="49">G123+45</f>
        <v>45367</v>
      </c>
      <c r="K123" s="196"/>
      <c r="M123" s="138"/>
      <c r="N123" s="138"/>
    </row>
    <row r="124" spans="1:14" s="130" customFormat="1" ht="15.75" customHeight="1">
      <c r="A124" s="143" t="str">
        <f t="shared" si="43"/>
        <v>EVER UNITED V.197W</v>
      </c>
      <c r="B124" s="50"/>
      <c r="C124" s="47" t="str">
        <f t="shared" si="44"/>
        <v>EED/36W</v>
      </c>
      <c r="D124" s="51">
        <f t="shared" si="45"/>
        <v>45327</v>
      </c>
      <c r="E124" s="51">
        <f t="shared" si="46"/>
        <v>45327</v>
      </c>
      <c r="F124" s="51">
        <f t="shared" si="47"/>
        <v>45326</v>
      </c>
      <c r="G124" s="47">
        <f t="shared" si="48"/>
        <v>45328</v>
      </c>
      <c r="H124" s="52" t="s">
        <v>89</v>
      </c>
      <c r="I124" s="53">
        <v>45331</v>
      </c>
      <c r="J124" s="144">
        <f t="shared" si="49"/>
        <v>45373</v>
      </c>
      <c r="K124" s="196"/>
      <c r="M124" s="138"/>
      <c r="N124" s="138"/>
    </row>
    <row r="125" spans="1:14" s="130" customFormat="1" ht="15.75" customHeight="1">
      <c r="A125" s="143" t="str">
        <f t="shared" si="43"/>
        <v>SEASPAN TOKYO V.009W</v>
      </c>
      <c r="B125" s="50"/>
      <c r="C125" s="47" t="str">
        <f t="shared" si="44"/>
        <v>YVC/222W</v>
      </c>
      <c r="D125" s="51">
        <f t="shared" si="45"/>
        <v>45331</v>
      </c>
      <c r="E125" s="51">
        <f t="shared" si="46"/>
        <v>45331</v>
      </c>
      <c r="F125" s="51">
        <f t="shared" si="47"/>
        <v>45330</v>
      </c>
      <c r="G125" s="47">
        <f t="shared" si="48"/>
        <v>45332</v>
      </c>
      <c r="H125" s="52" t="s">
        <v>333</v>
      </c>
      <c r="I125" s="53">
        <v>45340</v>
      </c>
      <c r="J125" s="144">
        <f t="shared" si="49"/>
        <v>45377</v>
      </c>
      <c r="K125" s="196"/>
      <c r="M125" s="138"/>
      <c r="N125" s="138"/>
    </row>
    <row r="126" spans="1:14" s="195" customFormat="1" ht="15.75" customHeight="1">
      <c r="A126" s="143" t="str">
        <f t="shared" si="43"/>
        <v>COSCO AQABA V.076W</v>
      </c>
      <c r="B126" s="50"/>
      <c r="C126" s="211" t="str">
        <f t="shared" si="44"/>
        <v>QQC/254W</v>
      </c>
      <c r="D126" s="54">
        <f t="shared" si="45"/>
        <v>45339</v>
      </c>
      <c r="E126" s="54">
        <f t="shared" si="46"/>
        <v>45339</v>
      </c>
      <c r="F126" s="54">
        <f t="shared" si="47"/>
        <v>45338</v>
      </c>
      <c r="G126" s="47">
        <f t="shared" si="48"/>
        <v>45340</v>
      </c>
      <c r="H126" s="52" t="s">
        <v>538</v>
      </c>
      <c r="I126" s="53">
        <f>I125+7</f>
        <v>45347</v>
      </c>
      <c r="J126" s="144">
        <f t="shared" si="49"/>
        <v>45385</v>
      </c>
      <c r="K126" s="196"/>
      <c r="M126" s="193"/>
      <c r="N126" s="193"/>
    </row>
    <row r="127" spans="1:14" s="195" customFormat="1" ht="15.75" customHeight="1">
      <c r="A127" s="143" t="str">
        <f t="shared" si="43"/>
        <v>COSCO IZMIR V.076W</v>
      </c>
      <c r="B127" s="50"/>
      <c r="C127" s="47" t="str">
        <f t="shared" si="44"/>
        <v>CZ1/19W</v>
      </c>
      <c r="D127" s="54">
        <f t="shared" si="45"/>
        <v>45346</v>
      </c>
      <c r="E127" s="54">
        <f t="shared" si="46"/>
        <v>45346</v>
      </c>
      <c r="F127" s="54">
        <f t="shared" si="47"/>
        <v>45345</v>
      </c>
      <c r="G127" s="47">
        <f t="shared" si="48"/>
        <v>45347</v>
      </c>
      <c r="H127" s="52" t="s">
        <v>539</v>
      </c>
      <c r="I127" s="53">
        <f>I126+7</f>
        <v>45354</v>
      </c>
      <c r="J127" s="144">
        <f t="shared" si="49"/>
        <v>45392</v>
      </c>
      <c r="K127" s="196"/>
      <c r="M127" s="193"/>
      <c r="N127" s="193"/>
    </row>
    <row r="128" spans="1:14" s="130" customFormat="1" ht="15.75" customHeight="1">
      <c r="A128" s="143" t="str">
        <f t="shared" si="43"/>
        <v>MALIAKOS V.168W</v>
      </c>
      <c r="B128" s="50"/>
      <c r="C128" s="47" t="str">
        <f t="shared" si="44"/>
        <v>CU1/168W</v>
      </c>
      <c r="D128" s="54">
        <f t="shared" si="45"/>
        <v>45352</v>
      </c>
      <c r="E128" s="54">
        <f t="shared" si="46"/>
        <v>45352</v>
      </c>
      <c r="F128" s="54">
        <f t="shared" si="47"/>
        <v>45351</v>
      </c>
      <c r="G128" s="47">
        <f t="shared" si="48"/>
        <v>45353</v>
      </c>
      <c r="H128" s="126" t="s">
        <v>235</v>
      </c>
      <c r="I128" s="53">
        <f>I127+7</f>
        <v>45361</v>
      </c>
      <c r="J128" s="144">
        <f t="shared" si="49"/>
        <v>45398</v>
      </c>
      <c r="K128" s="196"/>
      <c r="M128" s="138"/>
      <c r="N128" s="138"/>
    </row>
    <row r="129" spans="1:14" s="130" customFormat="1" ht="23.25" customHeight="1" thickBot="1">
      <c r="A129" s="309" t="s">
        <v>54</v>
      </c>
      <c r="B129" s="309"/>
      <c r="C129" s="309"/>
      <c r="D129" s="309"/>
      <c r="E129" s="309"/>
      <c r="F129" s="309"/>
      <c r="G129" s="309"/>
      <c r="H129" s="309"/>
      <c r="I129" s="309"/>
      <c r="J129" s="344"/>
      <c r="L129" s="138"/>
      <c r="M129" s="138"/>
      <c r="N129" s="138"/>
    </row>
    <row r="130" spans="1:14" s="129" customFormat="1" ht="15.75" thickBot="1">
      <c r="A130" s="3"/>
      <c r="B130" s="15"/>
      <c r="C130" s="3"/>
      <c r="D130" s="3"/>
      <c r="E130" s="3"/>
      <c r="F130" s="3"/>
      <c r="G130" s="3"/>
      <c r="H130" s="3"/>
      <c r="I130" s="3"/>
      <c r="J130" s="3"/>
      <c r="K130" s="3"/>
      <c r="L130" s="9"/>
      <c r="M130" s="9"/>
      <c r="N130" s="9"/>
    </row>
    <row r="131" spans="1:14" s="129" customFormat="1" ht="16.5" thickBot="1">
      <c r="A131" s="281" t="s">
        <v>93</v>
      </c>
      <c r="B131" s="57" t="s">
        <v>94</v>
      </c>
      <c r="C131" s="57"/>
      <c r="D131" s="57"/>
      <c r="E131" s="57"/>
      <c r="F131" s="57"/>
      <c r="G131" s="57"/>
      <c r="H131" s="57"/>
      <c r="I131" s="57"/>
      <c r="J131" s="57"/>
      <c r="K131" s="57"/>
      <c r="L131" s="99"/>
      <c r="M131" s="58"/>
    </row>
    <row r="132" spans="1:14" s="129" customFormat="1" ht="16.5" thickBot="1">
      <c r="A132" s="281"/>
      <c r="B132" s="56" t="s">
        <v>23</v>
      </c>
      <c r="C132" s="62"/>
      <c r="D132" s="62"/>
      <c r="E132" s="62"/>
      <c r="F132" s="62"/>
      <c r="G132" s="62"/>
      <c r="H132" s="62"/>
      <c r="I132" s="62"/>
      <c r="J132" s="62"/>
      <c r="K132" s="62"/>
      <c r="L132" s="100"/>
      <c r="M132" s="145"/>
    </row>
    <row r="133" spans="1:14" s="129" customFormat="1" ht="15.75">
      <c r="A133" s="281"/>
      <c r="B133" s="55" t="s">
        <v>95</v>
      </c>
      <c r="C133" s="55"/>
      <c r="D133" s="55"/>
      <c r="E133" s="55"/>
      <c r="F133" s="55"/>
      <c r="G133" s="55"/>
      <c r="H133" s="55"/>
      <c r="I133" s="55"/>
      <c r="J133" s="55"/>
      <c r="K133" s="55"/>
      <c r="L133" s="100"/>
      <c r="M133" s="145"/>
    </row>
    <row r="134" spans="1:14" s="129" customFormat="1" ht="15.75">
      <c r="A134" s="343" t="s">
        <v>4</v>
      </c>
      <c r="B134" s="340" t="s">
        <v>5</v>
      </c>
      <c r="C134" s="295" t="s">
        <v>6</v>
      </c>
      <c r="D134" s="295" t="s">
        <v>96</v>
      </c>
      <c r="E134" s="295" t="s">
        <v>43</v>
      </c>
      <c r="F134" s="295" t="s">
        <v>97</v>
      </c>
      <c r="G134" s="38" t="s">
        <v>25</v>
      </c>
      <c r="H134" s="341" t="s">
        <v>11</v>
      </c>
      <c r="I134" s="25" t="s">
        <v>13</v>
      </c>
      <c r="J134" s="25" t="s">
        <v>13</v>
      </c>
      <c r="K134" s="25" t="s">
        <v>13</v>
      </c>
      <c r="L134" s="96" t="s">
        <v>13</v>
      </c>
      <c r="M134" s="121" t="s">
        <v>13</v>
      </c>
    </row>
    <row r="135" spans="1:14" s="2" customFormat="1" ht="31.5">
      <c r="A135" s="343"/>
      <c r="B135" s="340"/>
      <c r="C135" s="295"/>
      <c r="D135" s="295"/>
      <c r="E135" s="295"/>
      <c r="F135" s="295"/>
      <c r="G135" s="39" t="s">
        <v>14</v>
      </c>
      <c r="H135" s="341"/>
      <c r="I135" s="59" t="s">
        <v>98</v>
      </c>
      <c r="J135" s="59" t="s">
        <v>99</v>
      </c>
      <c r="K135" s="60" t="s">
        <v>100</v>
      </c>
      <c r="L135" s="101" t="s">
        <v>101</v>
      </c>
      <c r="M135" s="146" t="s">
        <v>102</v>
      </c>
    </row>
    <row r="136" spans="1:14" s="205" customFormat="1" ht="15.75">
      <c r="A136" s="118" t="s">
        <v>438</v>
      </c>
      <c r="B136" s="18">
        <v>9302097</v>
      </c>
      <c r="C136" s="17" t="s">
        <v>437</v>
      </c>
      <c r="D136" s="19">
        <f>G136-2</f>
        <v>45346</v>
      </c>
      <c r="E136" s="19">
        <f>G136-2</f>
        <v>45346</v>
      </c>
      <c r="F136" s="19">
        <f>G136-2</f>
        <v>45346</v>
      </c>
      <c r="G136" s="17">
        <v>45348</v>
      </c>
      <c r="H136" s="118" t="s">
        <v>439</v>
      </c>
      <c r="I136" s="28">
        <v>45404</v>
      </c>
      <c r="J136" s="72">
        <f t="shared" ref="J136" si="50">I136+1</f>
        <v>45405</v>
      </c>
      <c r="K136" s="72">
        <f t="shared" ref="K136" si="51">J136+3</f>
        <v>45408</v>
      </c>
      <c r="L136" s="251">
        <f t="shared" ref="L136" si="52">K136+3</f>
        <v>45411</v>
      </c>
      <c r="M136" s="252">
        <f t="shared" ref="M136" si="53">L136+1</f>
        <v>45412</v>
      </c>
    </row>
    <row r="137" spans="1:14" s="2" customFormat="1" ht="15.75">
      <c r="A137" s="118" t="s">
        <v>513</v>
      </c>
      <c r="B137" s="18">
        <v>9324849</v>
      </c>
      <c r="C137" s="19" t="s">
        <v>510</v>
      </c>
      <c r="D137" s="19">
        <f>G137-2</f>
        <v>45350</v>
      </c>
      <c r="E137" s="19">
        <f>G137-2</f>
        <v>45350</v>
      </c>
      <c r="F137" s="19">
        <f>G137-2</f>
        <v>45350</v>
      </c>
      <c r="G137" s="17">
        <v>45352</v>
      </c>
      <c r="H137" s="118" t="s">
        <v>515</v>
      </c>
      <c r="I137" s="20">
        <v>45355</v>
      </c>
      <c r="J137" s="61">
        <f t="shared" ref="J137:J140" si="54">I137+1</f>
        <v>45356</v>
      </c>
      <c r="K137" s="61">
        <f t="shared" ref="K137:L140" si="55">J137+3</f>
        <v>45359</v>
      </c>
      <c r="L137" s="102">
        <f t="shared" si="55"/>
        <v>45362</v>
      </c>
      <c r="M137" s="148">
        <f t="shared" ref="M137:M140" si="56">L137+1</f>
        <v>45363</v>
      </c>
    </row>
    <row r="138" spans="1:14" s="226" customFormat="1" ht="15.75" hidden="1">
      <c r="A138" s="222" t="s">
        <v>77</v>
      </c>
      <c r="B138" s="223"/>
      <c r="C138" s="224" t="s">
        <v>78</v>
      </c>
      <c r="D138" s="19">
        <f t="shared" ref="D138:D140" si="57">G138-2</f>
        <v>45305</v>
      </c>
      <c r="E138" s="19">
        <f t="shared" ref="E138:E140" si="58">G138-2</f>
        <v>45305</v>
      </c>
      <c r="F138" s="19">
        <f t="shared" ref="F138:F140" si="59">G138-2</f>
        <v>45305</v>
      </c>
      <c r="G138" s="188">
        <v>45307</v>
      </c>
      <c r="H138" s="233" t="s">
        <v>416</v>
      </c>
      <c r="I138" s="225"/>
      <c r="J138" s="61">
        <f t="shared" si="54"/>
        <v>1</v>
      </c>
      <c r="K138" s="61">
        <f t="shared" si="55"/>
        <v>4</v>
      </c>
      <c r="L138" s="102">
        <f t="shared" si="55"/>
        <v>7</v>
      </c>
      <c r="M138" s="148">
        <f t="shared" si="56"/>
        <v>8</v>
      </c>
    </row>
    <row r="139" spans="1:14" s="226" customFormat="1" ht="15.75">
      <c r="A139" s="118" t="s">
        <v>514</v>
      </c>
      <c r="B139" s="18">
        <v>9407134</v>
      </c>
      <c r="C139" s="19" t="s">
        <v>511</v>
      </c>
      <c r="D139" s="19">
        <f t="shared" si="57"/>
        <v>45357</v>
      </c>
      <c r="E139" s="19">
        <f t="shared" si="58"/>
        <v>45357</v>
      </c>
      <c r="F139" s="19">
        <f t="shared" si="59"/>
        <v>45357</v>
      </c>
      <c r="G139" s="17">
        <v>45359</v>
      </c>
      <c r="H139" s="118" t="s">
        <v>517</v>
      </c>
      <c r="I139" s="20">
        <v>45362</v>
      </c>
      <c r="J139" s="61">
        <f t="shared" si="54"/>
        <v>45363</v>
      </c>
      <c r="K139" s="61">
        <f t="shared" si="55"/>
        <v>45366</v>
      </c>
      <c r="L139" s="102">
        <f t="shared" si="55"/>
        <v>45369</v>
      </c>
      <c r="M139" s="148">
        <f t="shared" si="56"/>
        <v>45370</v>
      </c>
    </row>
    <row r="140" spans="1:14" s="2" customFormat="1" ht="15.75">
      <c r="A140" s="113" t="s">
        <v>516</v>
      </c>
      <c r="B140" s="22" t="s">
        <v>139</v>
      </c>
      <c r="C140" s="21" t="s">
        <v>512</v>
      </c>
      <c r="D140" s="19">
        <f t="shared" si="57"/>
        <v>45372</v>
      </c>
      <c r="E140" s="19">
        <f t="shared" si="58"/>
        <v>45372</v>
      </c>
      <c r="F140" s="19">
        <f t="shared" si="59"/>
        <v>45372</v>
      </c>
      <c r="G140" s="114">
        <v>45374</v>
      </c>
      <c r="H140" s="214"/>
      <c r="I140" s="20">
        <v>45369</v>
      </c>
      <c r="J140" s="61">
        <f t="shared" si="54"/>
        <v>45370</v>
      </c>
      <c r="K140" s="61">
        <f t="shared" si="55"/>
        <v>45373</v>
      </c>
      <c r="L140" s="102">
        <f t="shared" si="55"/>
        <v>45376</v>
      </c>
      <c r="M140" s="148">
        <f t="shared" si="56"/>
        <v>45377</v>
      </c>
    </row>
    <row r="141" spans="1:14">
      <c r="A141" s="339" t="s">
        <v>103</v>
      </c>
      <c r="B141" s="339"/>
      <c r="C141" s="339"/>
      <c r="D141" s="339"/>
      <c r="E141" s="339"/>
      <c r="F141" s="339"/>
      <c r="G141" s="339"/>
      <c r="H141" s="339"/>
      <c r="I141" s="339"/>
      <c r="J141" s="339"/>
      <c r="K141" s="339"/>
      <c r="L141" s="339"/>
      <c r="M141" s="202"/>
    </row>
    <row r="142" spans="1:14">
      <c r="A142" s="339" t="s">
        <v>104</v>
      </c>
      <c r="B142" s="339"/>
      <c r="C142" s="339"/>
      <c r="D142" s="339"/>
      <c r="E142" s="339"/>
      <c r="F142" s="339"/>
      <c r="G142" s="339"/>
      <c r="H142" s="339"/>
      <c r="I142" s="339"/>
      <c r="J142" s="339"/>
      <c r="K142" s="339"/>
      <c r="L142" s="339"/>
      <c r="M142" s="202"/>
    </row>
    <row r="143" spans="1:14" s="129" customFormat="1" ht="16.5" thickBot="1">
      <c r="A143" s="284" t="s">
        <v>105</v>
      </c>
      <c r="B143" s="284"/>
      <c r="C143" s="284"/>
      <c r="D143" s="284"/>
      <c r="E143" s="284"/>
      <c r="F143" s="284"/>
      <c r="G143" s="284"/>
      <c r="H143" s="284"/>
      <c r="I143" s="284"/>
      <c r="J143" s="284"/>
      <c r="K143" s="284"/>
      <c r="L143" s="284"/>
      <c r="M143" s="147"/>
      <c r="N143" s="132"/>
    </row>
    <row r="144" spans="1:14" s="129" customFormat="1" ht="16.5" thickBot="1">
      <c r="A144" s="63"/>
      <c r="B144" s="63"/>
      <c r="C144" s="63"/>
      <c r="D144" s="63"/>
      <c r="E144" s="63"/>
      <c r="F144" s="63"/>
      <c r="G144" s="63"/>
      <c r="H144" s="63"/>
      <c r="I144" s="63"/>
      <c r="J144" s="63"/>
      <c r="K144" s="63"/>
      <c r="L144" s="64"/>
      <c r="M144" s="132"/>
      <c r="N144" s="132"/>
    </row>
    <row r="145" spans="1:15" s="2" customFormat="1" ht="16.5" thickBot="1">
      <c r="A145" s="281" t="s">
        <v>106</v>
      </c>
      <c r="B145" s="70" t="s">
        <v>107</v>
      </c>
      <c r="C145" s="70"/>
      <c r="D145" s="70"/>
      <c r="E145" s="70"/>
      <c r="F145" s="70"/>
      <c r="G145" s="70"/>
      <c r="H145" s="70"/>
      <c r="I145" s="70"/>
      <c r="J145" s="70"/>
      <c r="K145" s="70"/>
      <c r="L145" s="70"/>
      <c r="M145" s="70"/>
      <c r="N145" s="180"/>
      <c r="O145" s="236"/>
    </row>
    <row r="146" spans="1:15" s="2" customFormat="1" ht="16.5" thickBot="1">
      <c r="A146" s="281"/>
      <c r="B146" s="56" t="s">
        <v>108</v>
      </c>
      <c r="C146" s="65"/>
      <c r="D146" s="65"/>
      <c r="E146" s="65"/>
      <c r="F146" s="65"/>
      <c r="G146" s="65"/>
      <c r="H146" s="65"/>
      <c r="I146" s="65"/>
      <c r="J146" s="65"/>
      <c r="K146" s="65"/>
      <c r="L146" s="65"/>
      <c r="M146" s="65"/>
      <c r="N146" s="234"/>
      <c r="O146" s="237"/>
    </row>
    <row r="147" spans="1:15" s="2" customFormat="1" ht="15.75">
      <c r="A147" s="281"/>
      <c r="B147" s="65" t="s">
        <v>109</v>
      </c>
      <c r="C147" s="65"/>
      <c r="D147" s="65"/>
      <c r="E147" s="65"/>
      <c r="F147" s="65"/>
      <c r="G147" s="65"/>
      <c r="H147" s="65"/>
      <c r="I147" s="65"/>
      <c r="J147" s="65"/>
      <c r="K147" s="65"/>
      <c r="L147" s="65"/>
      <c r="M147" s="65"/>
      <c r="N147" s="234"/>
      <c r="O147" s="237"/>
    </row>
    <row r="148" spans="1:15" s="129" customFormat="1" ht="27" customHeight="1">
      <c r="A148" s="291" t="s">
        <v>4</v>
      </c>
      <c r="B148" s="340" t="s">
        <v>5</v>
      </c>
      <c r="C148" s="295" t="s">
        <v>6</v>
      </c>
      <c r="D148" s="295" t="s">
        <v>96</v>
      </c>
      <c r="E148" s="295" t="s">
        <v>43</v>
      </c>
      <c r="F148" s="295" t="s">
        <v>97</v>
      </c>
      <c r="G148" s="38" t="s">
        <v>25</v>
      </c>
      <c r="H148" s="341" t="s">
        <v>11</v>
      </c>
      <c r="I148" s="342" t="s">
        <v>110</v>
      </c>
      <c r="J148" s="25" t="s">
        <v>13</v>
      </c>
      <c r="K148" s="25" t="s">
        <v>13</v>
      </c>
      <c r="L148" s="25" t="s">
        <v>13</v>
      </c>
      <c r="M148" s="25" t="s">
        <v>13</v>
      </c>
      <c r="N148" s="96" t="s">
        <v>13</v>
      </c>
      <c r="O148" s="238" t="s">
        <v>13</v>
      </c>
    </row>
    <row r="149" spans="1:15" ht="33" customHeight="1">
      <c r="A149" s="291"/>
      <c r="B149" s="340"/>
      <c r="C149" s="295"/>
      <c r="D149" s="295"/>
      <c r="E149" s="295"/>
      <c r="F149" s="295"/>
      <c r="G149" s="39" t="s">
        <v>14</v>
      </c>
      <c r="H149" s="341"/>
      <c r="I149" s="342"/>
      <c r="J149" s="26" t="s">
        <v>111</v>
      </c>
      <c r="K149" s="26" t="s">
        <v>112</v>
      </c>
      <c r="L149" s="26" t="s">
        <v>113</v>
      </c>
      <c r="M149" s="26" t="s">
        <v>114</v>
      </c>
      <c r="N149" s="97" t="s">
        <v>115</v>
      </c>
      <c r="O149" s="239" t="s">
        <v>412</v>
      </c>
    </row>
    <row r="150" spans="1:15" ht="15.75">
      <c r="A150" s="255" t="s">
        <v>118</v>
      </c>
      <c r="B150" s="95"/>
      <c r="C150" s="69" t="s">
        <v>119</v>
      </c>
      <c r="D150" s="51">
        <f t="shared" ref="D150:D155" si="60">G150-2</f>
        <v>45323</v>
      </c>
      <c r="E150" s="51">
        <f t="shared" ref="E150:E155" si="61">G150-1</f>
        <v>45324</v>
      </c>
      <c r="F150" s="51">
        <f t="shared" ref="F150:F155" si="62">G150-2</f>
        <v>45323</v>
      </c>
      <c r="G150" s="51">
        <v>45325</v>
      </c>
      <c r="H150" s="19" t="s">
        <v>120</v>
      </c>
      <c r="I150" s="66">
        <v>45334</v>
      </c>
      <c r="J150" s="66">
        <f t="shared" ref="J150:J155" si="63">I150+27</f>
        <v>45361</v>
      </c>
      <c r="K150" s="66">
        <f t="shared" ref="K150:K155" si="64">J150+2</f>
        <v>45363</v>
      </c>
      <c r="L150" s="67">
        <f t="shared" ref="L150:L155" si="65">K150+5</f>
        <v>45368</v>
      </c>
      <c r="M150" s="67">
        <f t="shared" ref="M150:M155" si="66">L150+3</f>
        <v>45371</v>
      </c>
      <c r="N150" s="235">
        <f t="shared" ref="N150:N155" si="67">M150+4</f>
        <v>45375</v>
      </c>
      <c r="O150" s="240"/>
    </row>
    <row r="151" spans="1:15" s="5" customFormat="1" ht="15.75">
      <c r="A151" s="255" t="s">
        <v>121</v>
      </c>
      <c r="B151" s="95"/>
      <c r="C151" s="69" t="s">
        <v>122</v>
      </c>
      <c r="D151" s="51">
        <f t="shared" si="60"/>
        <v>45329</v>
      </c>
      <c r="E151" s="51">
        <f t="shared" si="61"/>
        <v>45330</v>
      </c>
      <c r="F151" s="51">
        <f t="shared" si="62"/>
        <v>45329</v>
      </c>
      <c r="G151" s="51">
        <v>45331</v>
      </c>
      <c r="H151" s="19" t="s">
        <v>123</v>
      </c>
      <c r="I151" s="66">
        <v>45341</v>
      </c>
      <c r="J151" s="66">
        <f t="shared" si="63"/>
        <v>45368</v>
      </c>
      <c r="K151" s="66">
        <f t="shared" si="64"/>
        <v>45370</v>
      </c>
      <c r="L151" s="67">
        <f t="shared" si="65"/>
        <v>45375</v>
      </c>
      <c r="M151" s="67">
        <f t="shared" si="66"/>
        <v>45378</v>
      </c>
      <c r="N151" s="235">
        <f t="shared" si="67"/>
        <v>45382</v>
      </c>
      <c r="O151" s="241"/>
    </row>
    <row r="152" spans="1:15" s="5" customFormat="1" ht="15.75">
      <c r="A152" s="105" t="s">
        <v>124</v>
      </c>
      <c r="B152" s="80"/>
      <c r="C152" s="69" t="s">
        <v>125</v>
      </c>
      <c r="D152" s="51">
        <f t="shared" si="60"/>
        <v>45336</v>
      </c>
      <c r="E152" s="51">
        <f t="shared" si="61"/>
        <v>45337</v>
      </c>
      <c r="F152" s="51">
        <f t="shared" si="62"/>
        <v>45336</v>
      </c>
      <c r="G152" s="51">
        <f>G151+7</f>
        <v>45338</v>
      </c>
      <c r="H152" s="208" t="s">
        <v>126</v>
      </c>
      <c r="I152" s="66">
        <v>45348</v>
      </c>
      <c r="J152" s="66">
        <f t="shared" si="63"/>
        <v>45375</v>
      </c>
      <c r="K152" s="66">
        <f t="shared" si="64"/>
        <v>45377</v>
      </c>
      <c r="L152" s="67">
        <f t="shared" si="65"/>
        <v>45382</v>
      </c>
      <c r="M152" s="67">
        <f t="shared" si="66"/>
        <v>45385</v>
      </c>
      <c r="N152" s="235">
        <f t="shared" si="67"/>
        <v>45389</v>
      </c>
      <c r="O152" s="149"/>
    </row>
    <row r="153" spans="1:15" s="5" customFormat="1" ht="15.75">
      <c r="A153" s="105" t="s">
        <v>449</v>
      </c>
      <c r="B153" s="95"/>
      <c r="C153" s="69" t="s">
        <v>446</v>
      </c>
      <c r="D153" s="51">
        <f t="shared" si="60"/>
        <v>45351</v>
      </c>
      <c r="E153" s="51">
        <f t="shared" si="61"/>
        <v>45352</v>
      </c>
      <c r="F153" s="51">
        <f t="shared" si="62"/>
        <v>45351</v>
      </c>
      <c r="G153" s="51">
        <v>45353</v>
      </c>
      <c r="H153" s="21" t="s">
        <v>507</v>
      </c>
      <c r="I153" s="66">
        <v>45362</v>
      </c>
      <c r="J153" s="66">
        <f t="shared" si="63"/>
        <v>45389</v>
      </c>
      <c r="K153" s="66">
        <f t="shared" si="64"/>
        <v>45391</v>
      </c>
      <c r="L153" s="67">
        <f t="shared" si="65"/>
        <v>45396</v>
      </c>
      <c r="M153" s="67">
        <f t="shared" si="66"/>
        <v>45399</v>
      </c>
      <c r="N153" s="235">
        <f t="shared" si="67"/>
        <v>45403</v>
      </c>
      <c r="O153" s="241"/>
    </row>
    <row r="154" spans="1:15" s="5" customFormat="1" ht="15.75">
      <c r="A154" s="105" t="s">
        <v>450</v>
      </c>
      <c r="B154" s="95"/>
      <c r="C154" s="69" t="s">
        <v>447</v>
      </c>
      <c r="D154" s="51">
        <f t="shared" si="60"/>
        <v>45358</v>
      </c>
      <c r="E154" s="51">
        <f t="shared" si="61"/>
        <v>45359</v>
      </c>
      <c r="F154" s="51">
        <f t="shared" si="62"/>
        <v>45358</v>
      </c>
      <c r="G154" s="51">
        <f>G153+7</f>
        <v>45360</v>
      </c>
      <c r="H154" s="21" t="s">
        <v>508</v>
      </c>
      <c r="I154" s="66">
        <v>45369</v>
      </c>
      <c r="J154" s="66">
        <f t="shared" si="63"/>
        <v>45396</v>
      </c>
      <c r="K154" s="66">
        <f t="shared" si="64"/>
        <v>45398</v>
      </c>
      <c r="L154" s="67">
        <f t="shared" si="65"/>
        <v>45403</v>
      </c>
      <c r="M154" s="67">
        <f t="shared" si="66"/>
        <v>45406</v>
      </c>
      <c r="N154" s="235">
        <f t="shared" si="67"/>
        <v>45410</v>
      </c>
      <c r="O154" s="241"/>
    </row>
    <row r="155" spans="1:15" s="129" customFormat="1" ht="15.75">
      <c r="A155" s="105" t="s">
        <v>451</v>
      </c>
      <c r="B155" s="80"/>
      <c r="C155" s="69" t="s">
        <v>448</v>
      </c>
      <c r="D155" s="51">
        <f t="shared" si="60"/>
        <v>45364</v>
      </c>
      <c r="E155" s="51">
        <f t="shared" si="61"/>
        <v>45365</v>
      </c>
      <c r="F155" s="51">
        <f t="shared" si="62"/>
        <v>45364</v>
      </c>
      <c r="G155" s="51">
        <v>45366</v>
      </c>
      <c r="H155" s="19" t="s">
        <v>509</v>
      </c>
      <c r="I155" s="66">
        <v>45376</v>
      </c>
      <c r="J155" s="66">
        <f t="shared" si="63"/>
        <v>45403</v>
      </c>
      <c r="K155" s="66">
        <f t="shared" si="64"/>
        <v>45405</v>
      </c>
      <c r="L155" s="67">
        <f t="shared" si="65"/>
        <v>45410</v>
      </c>
      <c r="M155" s="67">
        <f t="shared" si="66"/>
        <v>45413</v>
      </c>
      <c r="N155" s="235">
        <f t="shared" si="67"/>
        <v>45417</v>
      </c>
      <c r="O155" s="242"/>
    </row>
    <row r="156" spans="1:15" s="2" customFormat="1" ht="16.5" customHeight="1" thickBot="1">
      <c r="A156" s="284" t="s">
        <v>127</v>
      </c>
      <c r="B156" s="285"/>
      <c r="C156" s="285"/>
      <c r="D156" s="285"/>
      <c r="E156" s="285"/>
      <c r="F156" s="285"/>
      <c r="G156" s="285"/>
      <c r="H156" s="285"/>
      <c r="I156" s="285"/>
      <c r="J156" s="285"/>
      <c r="K156" s="285"/>
      <c r="L156" s="285"/>
      <c r="M156" s="285"/>
      <c r="N156" s="285"/>
      <c r="O156" s="286"/>
    </row>
    <row r="157" spans="1:15" s="129" customFormat="1" ht="15.75" thickBot="1">
      <c r="A157" s="13"/>
      <c r="B157" s="75"/>
      <c r="C157" s="13"/>
      <c r="D157" s="13"/>
      <c r="E157" s="13"/>
      <c r="F157" s="13"/>
      <c r="G157" s="13"/>
      <c r="H157" s="13"/>
      <c r="I157" s="13"/>
      <c r="J157" s="2"/>
      <c r="K157" s="2"/>
      <c r="L157" s="132"/>
      <c r="M157" s="132"/>
      <c r="N157" s="132"/>
    </row>
    <row r="158" spans="1:15" s="129" customFormat="1" ht="16.5" thickBot="1">
      <c r="A158" s="281" t="s">
        <v>128</v>
      </c>
      <c r="B158" s="70" t="s">
        <v>417</v>
      </c>
      <c r="C158" s="70"/>
      <c r="D158" s="70"/>
      <c r="E158" s="70"/>
      <c r="F158" s="70"/>
      <c r="G158" s="70"/>
      <c r="H158" s="70"/>
      <c r="I158" s="70"/>
      <c r="J158" s="70"/>
      <c r="K158" s="70"/>
      <c r="L158" s="70"/>
      <c r="M158" s="70"/>
      <c r="N158" s="71"/>
    </row>
    <row r="159" spans="1:15" ht="16.5" thickBot="1">
      <c r="A159" s="281"/>
      <c r="B159" s="56" t="s">
        <v>129</v>
      </c>
      <c r="C159" s="65"/>
      <c r="D159" s="65"/>
      <c r="E159" s="65"/>
      <c r="F159" s="65"/>
      <c r="G159" s="65"/>
      <c r="H159" s="65"/>
      <c r="I159" s="65"/>
      <c r="J159" s="65"/>
      <c r="K159" s="65"/>
      <c r="L159" s="65"/>
      <c r="M159" s="65"/>
      <c r="N159" s="115"/>
    </row>
    <row r="160" spans="1:15" s="129" customFormat="1" ht="15.75">
      <c r="A160" s="281"/>
      <c r="B160" s="65" t="s">
        <v>95</v>
      </c>
      <c r="C160" s="65"/>
      <c r="D160" s="65"/>
      <c r="E160" s="65"/>
      <c r="F160" s="65"/>
      <c r="G160" s="65"/>
      <c r="H160" s="65"/>
      <c r="I160" s="65"/>
      <c r="J160" s="65"/>
      <c r="K160" s="65"/>
      <c r="L160" s="65"/>
      <c r="M160" s="65"/>
      <c r="N160" s="115"/>
    </row>
    <row r="161" spans="1:14" s="129" customFormat="1" ht="15.75">
      <c r="A161" s="291" t="s">
        <v>4</v>
      </c>
      <c r="B161" s="292" t="s">
        <v>5</v>
      </c>
      <c r="C161" s="293" t="s">
        <v>6</v>
      </c>
      <c r="D161" s="294" t="s">
        <v>7</v>
      </c>
      <c r="E161" s="295" t="s">
        <v>43</v>
      </c>
      <c r="F161" s="295" t="s">
        <v>130</v>
      </c>
      <c r="G161" s="24" t="s">
        <v>25</v>
      </c>
      <c r="H161" s="191" t="s">
        <v>131</v>
      </c>
      <c r="I161" s="283" t="s">
        <v>132</v>
      </c>
      <c r="J161" s="25" t="s">
        <v>13</v>
      </c>
      <c r="K161" s="25" t="s">
        <v>13</v>
      </c>
      <c r="L161" s="25" t="s">
        <v>13</v>
      </c>
      <c r="M161" s="25" t="s">
        <v>13</v>
      </c>
      <c r="N161" s="110" t="s">
        <v>13</v>
      </c>
    </row>
    <row r="162" spans="1:14" s="129" customFormat="1" ht="31.5">
      <c r="A162" s="291"/>
      <c r="B162" s="292"/>
      <c r="C162" s="293"/>
      <c r="D162" s="294"/>
      <c r="E162" s="295"/>
      <c r="F162" s="295"/>
      <c r="G162" s="23" t="s">
        <v>14</v>
      </c>
      <c r="H162" s="191"/>
      <c r="I162" s="283"/>
      <c r="J162" s="26" t="s">
        <v>133</v>
      </c>
      <c r="K162" s="26" t="s">
        <v>134</v>
      </c>
      <c r="L162" s="26" t="s">
        <v>135</v>
      </c>
      <c r="M162" s="26" t="s">
        <v>136</v>
      </c>
      <c r="N162" s="109" t="s">
        <v>137</v>
      </c>
    </row>
    <row r="163" spans="1:14" s="213" customFormat="1" ht="16.899999999999999" customHeight="1">
      <c r="A163" s="118" t="s">
        <v>438</v>
      </c>
      <c r="B163" s="18">
        <v>9302097</v>
      </c>
      <c r="C163" s="17" t="s">
        <v>437</v>
      </c>
      <c r="D163" s="19">
        <f>G163-2</f>
        <v>45347</v>
      </c>
      <c r="E163" s="19">
        <f>G163-2</f>
        <v>45347</v>
      </c>
      <c r="F163" s="19">
        <f>G163-2</f>
        <v>45347</v>
      </c>
      <c r="G163" s="17">
        <v>45349</v>
      </c>
      <c r="H163" s="21" t="s">
        <v>519</v>
      </c>
      <c r="I163" s="216">
        <v>45367</v>
      </c>
      <c r="J163" s="72">
        <f>I163+16</f>
        <v>45383</v>
      </c>
      <c r="K163" s="66">
        <f>J163+6</f>
        <v>45389</v>
      </c>
      <c r="L163" s="49">
        <f t="shared" ref="L163" si="68">K163+3</f>
        <v>45392</v>
      </c>
      <c r="M163" s="49">
        <f t="shared" ref="M163" si="69">L163+3</f>
        <v>45395</v>
      </c>
      <c r="N163" s="116">
        <f>M163+4</f>
        <v>45399</v>
      </c>
    </row>
    <row r="164" spans="1:14" s="1" customFormat="1" ht="15.75">
      <c r="A164" s="118" t="s">
        <v>513</v>
      </c>
      <c r="B164" s="18">
        <v>9324849</v>
      </c>
      <c r="C164" s="19" t="s">
        <v>510</v>
      </c>
      <c r="D164" s="19">
        <f>G164-2</f>
        <v>45350</v>
      </c>
      <c r="E164" s="19">
        <f>G164-2</f>
        <v>45350</v>
      </c>
      <c r="F164" s="19">
        <f>G164-2</f>
        <v>45350</v>
      </c>
      <c r="G164" s="17">
        <v>45352</v>
      </c>
      <c r="H164" s="21" t="s">
        <v>519</v>
      </c>
      <c r="I164" s="72">
        <v>45367</v>
      </c>
      <c r="J164" s="72">
        <f>I164+16</f>
        <v>45383</v>
      </c>
      <c r="K164" s="66">
        <f>J164+6</f>
        <v>45389</v>
      </c>
      <c r="L164" s="49">
        <f t="shared" ref="L164:M167" si="70">K164+3</f>
        <v>45392</v>
      </c>
      <c r="M164" s="49">
        <f t="shared" si="70"/>
        <v>45395</v>
      </c>
      <c r="N164" s="116">
        <f>M164+4</f>
        <v>45399</v>
      </c>
    </row>
    <row r="165" spans="1:14" s="201" customFormat="1" ht="15.75" hidden="1">
      <c r="A165" s="222" t="s">
        <v>77</v>
      </c>
      <c r="B165" s="223"/>
      <c r="C165" s="224" t="s">
        <v>78</v>
      </c>
      <c r="D165" s="19">
        <f t="shared" ref="D165:D167" si="71">G165-2</f>
        <v>45305</v>
      </c>
      <c r="E165" s="19">
        <f t="shared" ref="E165:E167" si="72">G165-2</f>
        <v>45305</v>
      </c>
      <c r="F165" s="19">
        <f t="shared" ref="F165:F167" si="73">G165-2</f>
        <v>45305</v>
      </c>
      <c r="G165" s="188">
        <v>45307</v>
      </c>
      <c r="H165" s="224" t="s">
        <v>138</v>
      </c>
      <c r="I165" s="187">
        <v>45317</v>
      </c>
      <c r="J165" s="187">
        <f>I165+16</f>
        <v>45333</v>
      </c>
      <c r="K165" s="248">
        <f>J165+6</f>
        <v>45339</v>
      </c>
      <c r="L165" s="249">
        <f t="shared" si="70"/>
        <v>45342</v>
      </c>
      <c r="M165" s="249">
        <f t="shared" si="70"/>
        <v>45345</v>
      </c>
      <c r="N165" s="250">
        <f>M165+4</f>
        <v>45349</v>
      </c>
    </row>
    <row r="166" spans="1:14" s="1" customFormat="1" ht="15.75">
      <c r="A166" s="118" t="s">
        <v>514</v>
      </c>
      <c r="B166" s="18">
        <v>9407134</v>
      </c>
      <c r="C166" s="19" t="s">
        <v>511</v>
      </c>
      <c r="D166" s="19">
        <f t="shared" si="71"/>
        <v>45357</v>
      </c>
      <c r="E166" s="19">
        <f t="shared" si="72"/>
        <v>45357</v>
      </c>
      <c r="F166" s="19">
        <f t="shared" si="73"/>
        <v>45357</v>
      </c>
      <c r="G166" s="17">
        <v>45359</v>
      </c>
      <c r="H166" s="21" t="s">
        <v>519</v>
      </c>
      <c r="I166" s="72">
        <v>45367</v>
      </c>
      <c r="J166" s="72">
        <f>I166+16</f>
        <v>45383</v>
      </c>
      <c r="K166" s="66">
        <f>J166+6</f>
        <v>45389</v>
      </c>
      <c r="L166" s="49">
        <f t="shared" si="70"/>
        <v>45392</v>
      </c>
      <c r="M166" s="49">
        <f t="shared" si="70"/>
        <v>45395</v>
      </c>
      <c r="N166" s="116">
        <f>M166+4</f>
        <v>45399</v>
      </c>
    </row>
    <row r="167" spans="1:14" s="2" customFormat="1" ht="15.75">
      <c r="A167" s="113" t="s">
        <v>516</v>
      </c>
      <c r="B167" s="22" t="s">
        <v>139</v>
      </c>
      <c r="C167" s="21" t="s">
        <v>512</v>
      </c>
      <c r="D167" s="19">
        <f t="shared" si="71"/>
        <v>45372</v>
      </c>
      <c r="E167" s="19">
        <f t="shared" si="72"/>
        <v>45372</v>
      </c>
      <c r="F167" s="19">
        <f t="shared" si="73"/>
        <v>45372</v>
      </c>
      <c r="G167" s="114">
        <v>45374</v>
      </c>
      <c r="H167" s="91" t="s">
        <v>520</v>
      </c>
      <c r="I167" s="72">
        <f>I166+14</f>
        <v>45381</v>
      </c>
      <c r="J167" s="72">
        <f t="shared" ref="J167" si="74">J166+7</f>
        <v>45390</v>
      </c>
      <c r="K167" s="66">
        <f>J167+5</f>
        <v>45395</v>
      </c>
      <c r="L167" s="49">
        <f t="shared" si="70"/>
        <v>45398</v>
      </c>
      <c r="M167" s="49">
        <f t="shared" si="70"/>
        <v>45401</v>
      </c>
      <c r="N167" s="116">
        <f>M167+5</f>
        <v>45406</v>
      </c>
    </row>
    <row r="168" spans="1:14" s="2" customFormat="1" ht="15.75">
      <c r="A168" s="112"/>
      <c r="B168" s="73"/>
      <c r="C168" s="43"/>
      <c r="D168" s="19"/>
      <c r="E168" s="19"/>
      <c r="F168" s="19"/>
      <c r="G168" s="43"/>
      <c r="H168" s="21"/>
      <c r="I168" s="72"/>
      <c r="J168" s="72"/>
      <c r="K168" s="66"/>
      <c r="L168" s="49"/>
      <c r="M168" s="49"/>
      <c r="N168" s="116"/>
    </row>
    <row r="169" spans="1:14" s="2" customFormat="1" ht="15.75">
      <c r="A169" s="335" t="s">
        <v>140</v>
      </c>
      <c r="B169" s="336"/>
      <c r="C169" s="336"/>
      <c r="D169" s="336"/>
      <c r="E169" s="336"/>
      <c r="F169" s="336"/>
      <c r="G169" s="336"/>
      <c r="H169" s="336"/>
      <c r="I169" s="336"/>
      <c r="J169" s="336"/>
      <c r="K169" s="336"/>
      <c r="L169" s="336"/>
      <c r="M169" s="336"/>
      <c r="N169" s="337"/>
    </row>
    <row r="170" spans="1:14" s="2" customFormat="1" ht="16.5" thickBot="1">
      <c r="A170" s="287" t="s">
        <v>141</v>
      </c>
      <c r="B170" s="314"/>
      <c r="C170" s="314"/>
      <c r="D170" s="314"/>
      <c r="E170" s="314"/>
      <c r="F170" s="314"/>
      <c r="G170" s="314"/>
      <c r="H170" s="314"/>
      <c r="I170" s="314"/>
      <c r="J170" s="314"/>
      <c r="K170" s="314"/>
      <c r="L170" s="314"/>
      <c r="M170" s="314"/>
      <c r="N170" s="315"/>
    </row>
    <row r="171" spans="1:14" s="2" customFormat="1" ht="16.5" thickBot="1">
      <c r="A171" s="117"/>
      <c r="B171" s="63"/>
      <c r="C171" s="63"/>
      <c r="D171" s="63"/>
      <c r="E171" s="63"/>
      <c r="F171" s="63"/>
      <c r="G171" s="63"/>
      <c r="H171" s="63"/>
      <c r="I171" s="63"/>
      <c r="J171" s="63"/>
      <c r="K171" s="63"/>
      <c r="L171" s="63"/>
      <c r="M171" s="63"/>
      <c r="N171" s="63"/>
    </row>
    <row r="172" spans="1:14" s="129" customFormat="1" ht="16.5" thickBot="1">
      <c r="A172" s="303" t="s">
        <v>142</v>
      </c>
      <c r="B172" s="305" t="s">
        <v>143</v>
      </c>
      <c r="C172" s="305"/>
      <c r="D172" s="305"/>
      <c r="E172" s="305"/>
      <c r="F172" s="305"/>
      <c r="G172" s="305"/>
      <c r="H172" s="305"/>
      <c r="I172" s="305"/>
      <c r="J172" s="2"/>
      <c r="K172" s="2"/>
      <c r="L172" s="2"/>
      <c r="M172" s="132"/>
      <c r="N172" s="132"/>
    </row>
    <row r="173" spans="1:14" s="129" customFormat="1" ht="16.5" thickBot="1">
      <c r="A173" s="303"/>
      <c r="B173" s="338" t="s">
        <v>144</v>
      </c>
      <c r="C173" s="338"/>
      <c r="D173" s="338"/>
      <c r="E173" s="338"/>
      <c r="F173" s="338"/>
      <c r="G173" s="338"/>
      <c r="H173" s="338"/>
      <c r="I173" s="338"/>
      <c r="J173" s="2"/>
      <c r="K173" s="2"/>
      <c r="L173" s="2"/>
      <c r="M173" s="132"/>
      <c r="N173" s="132"/>
    </row>
    <row r="174" spans="1:14" s="129" customFormat="1" ht="15.75">
      <c r="A174" s="303"/>
      <c r="B174" s="338" t="s">
        <v>145</v>
      </c>
      <c r="C174" s="338"/>
      <c r="D174" s="338"/>
      <c r="E174" s="338"/>
      <c r="F174" s="338"/>
      <c r="G174" s="338"/>
      <c r="H174" s="338"/>
      <c r="I174" s="338"/>
      <c r="J174" s="2"/>
      <c r="K174" s="2"/>
      <c r="L174" s="2"/>
      <c r="M174" s="2"/>
      <c r="N174" s="132"/>
    </row>
    <row r="175" spans="1:14" s="129" customFormat="1" ht="15.75" customHeight="1">
      <c r="A175" s="291" t="s">
        <v>4</v>
      </c>
      <c r="B175" s="292" t="s">
        <v>5</v>
      </c>
      <c r="C175" s="334" t="s">
        <v>6</v>
      </c>
      <c r="D175" s="294" t="s">
        <v>7</v>
      </c>
      <c r="E175" s="295" t="s">
        <v>43</v>
      </c>
      <c r="F175" s="295" t="s">
        <v>130</v>
      </c>
      <c r="G175" s="24" t="s">
        <v>25</v>
      </c>
      <c r="H175" s="24" t="s">
        <v>146</v>
      </c>
      <c r="I175" s="121" t="s">
        <v>13</v>
      </c>
      <c r="J175" s="132"/>
      <c r="K175" s="2"/>
      <c r="L175" s="2"/>
      <c r="M175" s="2"/>
      <c r="N175" s="132"/>
    </row>
    <row r="176" spans="1:14" s="129" customFormat="1" ht="47.25" customHeight="1">
      <c r="A176" s="291"/>
      <c r="B176" s="292"/>
      <c r="C176" s="334"/>
      <c r="D176" s="294"/>
      <c r="E176" s="295"/>
      <c r="F176" s="295"/>
      <c r="G176" s="23" t="s">
        <v>14</v>
      </c>
      <c r="H176" s="24" t="s">
        <v>147</v>
      </c>
      <c r="I176" s="121" t="s">
        <v>148</v>
      </c>
      <c r="J176" s="132"/>
      <c r="K176" s="2"/>
      <c r="L176" s="2"/>
      <c r="M176" s="132"/>
      <c r="N176" s="132"/>
    </row>
    <row r="177" spans="1:14" s="129" customFormat="1" ht="15.75">
      <c r="A177" s="47" t="s">
        <v>478</v>
      </c>
      <c r="B177" s="217"/>
      <c r="C177" s="47" t="s">
        <v>481</v>
      </c>
      <c r="D177" s="46">
        <f>G177-1</f>
        <v>45328</v>
      </c>
      <c r="E177" s="46">
        <f>G177-1</f>
        <v>45328</v>
      </c>
      <c r="F177" s="46">
        <f>G177-2</f>
        <v>45327</v>
      </c>
      <c r="G177" s="46">
        <v>45329</v>
      </c>
      <c r="H177" s="74">
        <f>G177+3</f>
        <v>45332</v>
      </c>
      <c r="I177" s="150">
        <f>G177+6</f>
        <v>45335</v>
      </c>
      <c r="J177" s="132"/>
      <c r="K177" s="132"/>
      <c r="L177" s="132"/>
      <c r="M177" s="132"/>
      <c r="N177" s="132"/>
    </row>
    <row r="178" spans="1:14" s="129" customFormat="1" ht="15.75">
      <c r="A178" s="47" t="s">
        <v>479</v>
      </c>
      <c r="B178" s="217"/>
      <c r="C178" s="47" t="s">
        <v>482</v>
      </c>
      <c r="D178" s="46">
        <f>G178-1</f>
        <v>45335</v>
      </c>
      <c r="E178" s="46">
        <f>G178-1</f>
        <v>45335</v>
      </c>
      <c r="F178" s="46">
        <f>G178-2</f>
        <v>45334</v>
      </c>
      <c r="G178" s="46">
        <v>45336</v>
      </c>
      <c r="H178" s="74">
        <f>G178+3</f>
        <v>45339</v>
      </c>
      <c r="I178" s="150">
        <f>G178+6</f>
        <v>45342</v>
      </c>
      <c r="J178" s="132"/>
      <c r="K178" s="132"/>
      <c r="L178" s="132"/>
      <c r="M178" s="132"/>
      <c r="N178" s="132"/>
    </row>
    <row r="179" spans="1:14" s="129" customFormat="1" ht="15.75">
      <c r="A179" s="47" t="s">
        <v>545</v>
      </c>
      <c r="B179" s="217"/>
      <c r="C179" s="47" t="s">
        <v>483</v>
      </c>
      <c r="D179" s="46">
        <f>G179-1</f>
        <v>45342</v>
      </c>
      <c r="E179" s="46">
        <f>G179-1</f>
        <v>45342</v>
      </c>
      <c r="F179" s="46">
        <f>G179-2</f>
        <v>45341</v>
      </c>
      <c r="G179" s="46">
        <v>45343</v>
      </c>
      <c r="H179" s="74">
        <f>G179+3</f>
        <v>45346</v>
      </c>
      <c r="I179" s="150">
        <f>G179+6</f>
        <v>45349</v>
      </c>
      <c r="J179" s="151"/>
      <c r="K179" s="152"/>
      <c r="L179" s="153"/>
      <c r="M179" s="132"/>
      <c r="N179" s="132"/>
    </row>
    <row r="180" spans="1:14" s="129" customFormat="1" ht="15.75">
      <c r="A180" s="47" t="s">
        <v>480</v>
      </c>
      <c r="B180" s="217"/>
      <c r="C180" s="47" t="s">
        <v>484</v>
      </c>
      <c r="D180" s="46">
        <f>G180-1</f>
        <v>45349</v>
      </c>
      <c r="E180" s="46">
        <f>G180-1</f>
        <v>45349</v>
      </c>
      <c r="F180" s="46">
        <f>G180-2</f>
        <v>45348</v>
      </c>
      <c r="G180" s="46">
        <v>45350</v>
      </c>
      <c r="H180" s="74">
        <f>G180+3</f>
        <v>45353</v>
      </c>
      <c r="I180" s="150">
        <f>G180+6</f>
        <v>45356</v>
      </c>
      <c r="J180" s="151"/>
      <c r="K180" s="152"/>
      <c r="L180" s="153"/>
      <c r="M180" s="132"/>
      <c r="N180" s="132"/>
    </row>
    <row r="181" spans="1:14" s="129" customFormat="1" ht="15.75">
      <c r="A181" s="330" t="s">
        <v>149</v>
      </c>
      <c r="B181" s="330"/>
      <c r="C181" s="330"/>
      <c r="D181" s="330"/>
      <c r="E181" s="330"/>
      <c r="F181" s="330"/>
      <c r="G181" s="330"/>
      <c r="H181" s="330"/>
      <c r="I181" s="331"/>
      <c r="J181" s="132"/>
      <c r="K181" s="132"/>
      <c r="L181" s="132"/>
      <c r="M181" s="132"/>
      <c r="N181" s="132"/>
    </row>
    <row r="182" spans="1:14" s="129" customFormat="1" ht="15.75">
      <c r="A182" s="330" t="s">
        <v>150</v>
      </c>
      <c r="B182" s="330"/>
      <c r="C182" s="330"/>
      <c r="D182" s="330"/>
      <c r="E182" s="330"/>
      <c r="F182" s="330"/>
      <c r="G182" s="330"/>
      <c r="H182" s="330"/>
      <c r="I182" s="331"/>
      <c r="J182" s="132"/>
      <c r="K182" s="132"/>
      <c r="L182" s="132"/>
      <c r="M182" s="132"/>
      <c r="N182" s="132"/>
    </row>
    <row r="183" spans="1:14" s="129" customFormat="1" ht="16.5" thickBot="1">
      <c r="A183" s="332" t="s">
        <v>151</v>
      </c>
      <c r="B183" s="332"/>
      <c r="C183" s="332"/>
      <c r="D183" s="332"/>
      <c r="E183" s="332"/>
      <c r="F183" s="332"/>
      <c r="G183" s="332"/>
      <c r="H183" s="332"/>
      <c r="I183" s="333"/>
      <c r="J183" s="132"/>
      <c r="K183" s="132"/>
      <c r="L183" s="132"/>
      <c r="M183" s="132"/>
      <c r="N183" s="132"/>
    </row>
    <row r="184" spans="1:14" s="129" customFormat="1" ht="15.75" thickBot="1">
      <c r="A184" s="3"/>
      <c r="B184" s="15"/>
      <c r="C184" s="3"/>
      <c r="D184" s="3"/>
      <c r="E184" s="3"/>
      <c r="F184" s="3"/>
      <c r="G184" s="3"/>
      <c r="H184" s="3"/>
      <c r="I184" s="3"/>
      <c r="J184"/>
      <c r="K184"/>
      <c r="L184" s="132"/>
      <c r="M184" s="132"/>
      <c r="N184" s="132"/>
    </row>
    <row r="185" spans="1:14" s="204" customFormat="1" ht="16.5" thickBot="1">
      <c r="A185" s="303" t="s">
        <v>152</v>
      </c>
      <c r="B185" s="70" t="s">
        <v>153</v>
      </c>
      <c r="C185" s="70"/>
      <c r="D185" s="70"/>
      <c r="E185" s="70"/>
      <c r="F185" s="70"/>
      <c r="G185" s="70"/>
      <c r="H185" s="70"/>
      <c r="I185" s="70"/>
      <c r="J185" s="70"/>
      <c r="K185" s="71"/>
      <c r="L185" s="2"/>
      <c r="M185" s="132"/>
      <c r="N185" s="203"/>
    </row>
    <row r="186" spans="1:14" s="204" customFormat="1" ht="16.5" thickBot="1">
      <c r="A186" s="303"/>
      <c r="B186" s="55" t="s">
        <v>154</v>
      </c>
      <c r="C186" s="55"/>
      <c r="D186" s="55"/>
      <c r="E186" s="55"/>
      <c r="F186" s="55"/>
      <c r="G186" s="55"/>
      <c r="H186" s="55"/>
      <c r="I186" s="55"/>
      <c r="J186" s="55"/>
      <c r="K186" s="115"/>
      <c r="L186" s="8"/>
      <c r="M186" s="8"/>
      <c r="N186" s="205"/>
    </row>
    <row r="187" spans="1:14" s="129" customFormat="1" ht="15.75">
      <c r="A187" s="303"/>
      <c r="B187" s="55" t="s">
        <v>155</v>
      </c>
      <c r="C187" s="55"/>
      <c r="D187" s="55"/>
      <c r="E187" s="55"/>
      <c r="F187" s="55"/>
      <c r="G187" s="55"/>
      <c r="H187" s="55"/>
      <c r="I187" s="55"/>
      <c r="J187" s="55"/>
      <c r="K187" s="115"/>
      <c r="L187" s="8"/>
      <c r="M187" s="8"/>
      <c r="N187" s="132"/>
    </row>
    <row r="188" spans="1:14" s="129" customFormat="1" ht="15.75">
      <c r="A188" s="291" t="s">
        <v>4</v>
      </c>
      <c r="B188" s="292" t="s">
        <v>5</v>
      </c>
      <c r="C188" s="293" t="s">
        <v>6</v>
      </c>
      <c r="D188" s="294" t="s">
        <v>7</v>
      </c>
      <c r="E188" s="295" t="s">
        <v>43</v>
      </c>
      <c r="F188" s="295" t="s">
        <v>130</v>
      </c>
      <c r="G188" s="24" t="s">
        <v>25</v>
      </c>
      <c r="H188" s="24" t="s">
        <v>146</v>
      </c>
      <c r="I188" s="24" t="s">
        <v>146</v>
      </c>
      <c r="J188" s="24" t="s">
        <v>146</v>
      </c>
      <c r="K188" s="121" t="s">
        <v>146</v>
      </c>
      <c r="L188" s="8"/>
      <c r="M188" s="8"/>
      <c r="N188" s="132"/>
    </row>
    <row r="189" spans="1:14" s="129" customFormat="1" ht="63">
      <c r="A189" s="291"/>
      <c r="B189" s="292"/>
      <c r="C189" s="293"/>
      <c r="D189" s="294"/>
      <c r="E189" s="295"/>
      <c r="F189" s="295"/>
      <c r="G189" s="23" t="s">
        <v>14</v>
      </c>
      <c r="H189" s="24" t="s">
        <v>156</v>
      </c>
      <c r="I189" s="24" t="s">
        <v>157</v>
      </c>
      <c r="J189" s="24" t="s">
        <v>158</v>
      </c>
      <c r="K189" s="121" t="s">
        <v>159</v>
      </c>
      <c r="L189" s="8"/>
      <c r="M189" s="8"/>
      <c r="N189" s="132"/>
    </row>
    <row r="190" spans="1:14" s="129" customFormat="1" ht="16.149999999999999" customHeight="1">
      <c r="A190" s="47" t="s">
        <v>490</v>
      </c>
      <c r="B190" s="217"/>
      <c r="C190" s="47" t="s">
        <v>485</v>
      </c>
      <c r="D190" s="46">
        <f>G190-2</f>
        <v>45324</v>
      </c>
      <c r="E190" s="46">
        <f>G190-1</f>
        <v>45325</v>
      </c>
      <c r="F190" s="46">
        <f>D190</f>
        <v>45324</v>
      </c>
      <c r="G190" s="46">
        <v>45326</v>
      </c>
      <c r="H190" s="76">
        <f>G190+5</f>
        <v>45331</v>
      </c>
      <c r="I190" s="76">
        <f>G190+6</f>
        <v>45332</v>
      </c>
      <c r="J190" s="74">
        <f>G190+9</f>
        <v>45335</v>
      </c>
      <c r="K190" s="150">
        <f>H190+12</f>
        <v>45343</v>
      </c>
      <c r="L190" s="8"/>
      <c r="M190" s="8"/>
      <c r="N190" s="132"/>
    </row>
    <row r="191" spans="1:14" s="129" customFormat="1" ht="15.75">
      <c r="A191" s="47" t="s">
        <v>491</v>
      </c>
      <c r="B191" s="217"/>
      <c r="C191" s="47" t="s">
        <v>486</v>
      </c>
      <c r="D191" s="46">
        <f>G191-2</f>
        <v>45331</v>
      </c>
      <c r="E191" s="46">
        <f>G191-1</f>
        <v>45332</v>
      </c>
      <c r="F191" s="46">
        <f>D191</f>
        <v>45331</v>
      </c>
      <c r="G191" s="46">
        <v>45333</v>
      </c>
      <c r="H191" s="76">
        <f>G191+5</f>
        <v>45338</v>
      </c>
      <c r="I191" s="76">
        <f>G191+6</f>
        <v>45339</v>
      </c>
      <c r="J191" s="74">
        <f>G191+9</f>
        <v>45342</v>
      </c>
      <c r="K191" s="150">
        <f>H191+12</f>
        <v>45350</v>
      </c>
      <c r="L191" s="8"/>
      <c r="M191" s="8"/>
      <c r="N191" s="132"/>
    </row>
    <row r="192" spans="1:14" s="129" customFormat="1" ht="15.75">
      <c r="A192" s="47" t="s">
        <v>492</v>
      </c>
      <c r="B192" s="218"/>
      <c r="C192" s="47" t="s">
        <v>487</v>
      </c>
      <c r="D192" s="46">
        <f>G192-2</f>
        <v>45338</v>
      </c>
      <c r="E192" s="46">
        <f>G192-1</f>
        <v>45339</v>
      </c>
      <c r="F192" s="46">
        <f>D192</f>
        <v>45338</v>
      </c>
      <c r="G192" s="46">
        <v>45340</v>
      </c>
      <c r="H192" s="76">
        <f>G192+5</f>
        <v>45345</v>
      </c>
      <c r="I192" s="76">
        <f>G192+6</f>
        <v>45346</v>
      </c>
      <c r="J192" s="74">
        <f>G192+9</f>
        <v>45349</v>
      </c>
      <c r="K192" s="150">
        <f>H192+12</f>
        <v>45357</v>
      </c>
      <c r="L192" s="8"/>
      <c r="M192" s="8"/>
      <c r="N192" s="132"/>
    </row>
    <row r="193" spans="1:14" s="129" customFormat="1" ht="15.75">
      <c r="A193" s="47" t="s">
        <v>493</v>
      </c>
      <c r="B193" s="218"/>
      <c r="C193" s="47" t="s">
        <v>488</v>
      </c>
      <c r="D193" s="46">
        <f>G193-2</f>
        <v>45345</v>
      </c>
      <c r="E193" s="46">
        <f>G193-1</f>
        <v>45346</v>
      </c>
      <c r="F193" s="46">
        <f>D193</f>
        <v>45345</v>
      </c>
      <c r="G193" s="46">
        <v>45347</v>
      </c>
      <c r="H193" s="76">
        <f>G193+5</f>
        <v>45352</v>
      </c>
      <c r="I193" s="76">
        <f>G193+6</f>
        <v>45353</v>
      </c>
      <c r="J193" s="74">
        <f>G193+9</f>
        <v>45356</v>
      </c>
      <c r="K193" s="150">
        <f>H193+12</f>
        <v>45364</v>
      </c>
      <c r="L193" s="8"/>
      <c r="M193" s="8"/>
      <c r="N193" s="132"/>
    </row>
    <row r="194" spans="1:14" s="129" customFormat="1" ht="15.75">
      <c r="A194" s="47" t="s">
        <v>494</v>
      </c>
      <c r="B194" s="217"/>
      <c r="C194" s="47" t="s">
        <v>489</v>
      </c>
      <c r="D194" s="46">
        <f>G194-2</f>
        <v>45352</v>
      </c>
      <c r="E194" s="46">
        <f>G194-1</f>
        <v>45353</v>
      </c>
      <c r="F194" s="46">
        <f>D194</f>
        <v>45352</v>
      </c>
      <c r="G194" s="46">
        <v>45354</v>
      </c>
      <c r="H194" s="76">
        <f>G194+5</f>
        <v>45359</v>
      </c>
      <c r="I194" s="76">
        <f>G194+6</f>
        <v>45360</v>
      </c>
      <c r="J194" s="74">
        <f>G194+9</f>
        <v>45363</v>
      </c>
      <c r="K194" s="150">
        <f>H194+12</f>
        <v>45371</v>
      </c>
      <c r="L194" s="8"/>
      <c r="M194" s="8"/>
      <c r="N194" s="132"/>
    </row>
    <row r="195" spans="1:14" s="129" customFormat="1" ht="15.75" customHeight="1">
      <c r="A195" s="325" t="s">
        <v>160</v>
      </c>
      <c r="B195" s="325"/>
      <c r="C195" s="325"/>
      <c r="D195" s="325"/>
      <c r="E195" s="325"/>
      <c r="F195" s="325"/>
      <c r="G195" s="325"/>
      <c r="H195" s="325"/>
      <c r="I195" s="325"/>
      <c r="J195" s="325"/>
      <c r="K195" s="326"/>
      <c r="L195" s="8"/>
      <c r="M195" s="8"/>
      <c r="N195" s="132"/>
    </row>
    <row r="196" spans="1:14" s="129" customFormat="1" ht="15.75">
      <c r="A196" s="325" t="s">
        <v>161</v>
      </c>
      <c r="B196" s="325"/>
      <c r="C196" s="325"/>
      <c r="D196" s="325"/>
      <c r="E196" s="325"/>
      <c r="F196" s="325"/>
      <c r="G196" s="325"/>
      <c r="H196" s="325"/>
      <c r="I196" s="325"/>
      <c r="J196" s="325"/>
      <c r="K196" s="326"/>
      <c r="L196" s="8"/>
      <c r="M196" s="8"/>
      <c r="N196" s="132"/>
    </row>
    <row r="197" spans="1:14" s="129" customFormat="1" ht="16.5" thickBot="1">
      <c r="A197" s="327" t="s">
        <v>162</v>
      </c>
      <c r="B197" s="327"/>
      <c r="C197" s="327"/>
      <c r="D197" s="327"/>
      <c r="E197" s="327"/>
      <c r="F197" s="327"/>
      <c r="G197" s="327"/>
      <c r="H197" s="327"/>
      <c r="I197" s="327"/>
      <c r="J197" s="327"/>
      <c r="K197" s="328"/>
      <c r="L197" s="8"/>
      <c r="M197" s="8"/>
      <c r="N197" s="132"/>
    </row>
    <row r="198" spans="1:14">
      <c r="A198" s="7"/>
      <c r="B198" s="16"/>
      <c r="C198" s="7"/>
      <c r="D198" s="7"/>
      <c r="E198" s="7"/>
      <c r="F198" s="7"/>
      <c r="G198" s="7"/>
      <c r="H198" s="7"/>
      <c r="I198" s="7"/>
      <c r="J198" s="7"/>
      <c r="K198"/>
      <c r="L198" s="8"/>
      <c r="M198" s="8"/>
    </row>
    <row r="199" spans="1:14" ht="15.75" thickBot="1">
      <c r="A199" s="132"/>
      <c r="B199" s="155"/>
      <c r="C199" s="129"/>
      <c r="D199" s="129"/>
      <c r="E199" s="129"/>
      <c r="F199" s="129"/>
      <c r="G199" s="129"/>
      <c r="H199" s="129"/>
      <c r="I199" s="132"/>
      <c r="J199" s="132"/>
      <c r="K199"/>
      <c r="L199" s="8"/>
      <c r="M199" s="8"/>
    </row>
    <row r="200" spans="1:14" ht="16.5" thickBot="1">
      <c r="A200" s="303" t="s">
        <v>163</v>
      </c>
      <c r="B200" s="70" t="s">
        <v>164</v>
      </c>
      <c r="C200" s="70"/>
      <c r="D200" s="70"/>
      <c r="E200" s="70"/>
      <c r="F200" s="70"/>
      <c r="G200" s="70"/>
      <c r="H200" s="70"/>
      <c r="I200" s="71"/>
      <c r="J200"/>
      <c r="K200" s="8"/>
      <c r="L200" s="8"/>
      <c r="N200" s="196"/>
    </row>
    <row r="201" spans="1:14" s="129" customFormat="1" ht="16.5" thickBot="1">
      <c r="A201" s="303"/>
      <c r="B201" s="78" t="s">
        <v>165</v>
      </c>
      <c r="C201" s="78"/>
      <c r="D201" s="78"/>
      <c r="E201" s="78"/>
      <c r="F201" s="78"/>
      <c r="G201" s="78"/>
      <c r="H201" s="78"/>
      <c r="I201" s="156"/>
      <c r="J201"/>
      <c r="K201" s="8"/>
      <c r="L201" s="8"/>
      <c r="M201" s="132"/>
    </row>
    <row r="202" spans="1:14" ht="15" customHeight="1">
      <c r="A202" s="303"/>
      <c r="B202" s="79" t="s">
        <v>166</v>
      </c>
      <c r="C202" s="79"/>
      <c r="D202" s="79"/>
      <c r="E202" s="79"/>
      <c r="F202" s="79"/>
      <c r="G202" s="79"/>
      <c r="H202" s="79"/>
      <c r="I202" s="157"/>
      <c r="J202"/>
      <c r="K202" s="8"/>
      <c r="L202" s="8"/>
      <c r="N202" s="196"/>
    </row>
    <row r="203" spans="1:14" ht="15.75">
      <c r="A203" s="329" t="s">
        <v>4</v>
      </c>
      <c r="B203" s="292" t="s">
        <v>5</v>
      </c>
      <c r="C203" s="293" t="s">
        <v>6</v>
      </c>
      <c r="D203" s="294" t="s">
        <v>7</v>
      </c>
      <c r="E203" s="295" t="s">
        <v>43</v>
      </c>
      <c r="F203" s="295" t="s">
        <v>130</v>
      </c>
      <c r="G203" s="24" t="s">
        <v>25</v>
      </c>
      <c r="H203" s="296" t="s">
        <v>11</v>
      </c>
      <c r="I203" s="206" t="s">
        <v>13</v>
      </c>
      <c r="J203"/>
      <c r="K203" s="8"/>
      <c r="L203" s="8"/>
      <c r="N203" s="196"/>
    </row>
    <row r="204" spans="1:14" ht="15.75">
      <c r="A204" s="329"/>
      <c r="B204" s="292"/>
      <c r="C204" s="293"/>
      <c r="D204" s="294"/>
      <c r="E204" s="295"/>
      <c r="F204" s="295"/>
      <c r="G204" s="23" t="s">
        <v>14</v>
      </c>
      <c r="H204" s="296"/>
      <c r="I204" s="206" t="s">
        <v>167</v>
      </c>
      <c r="J204"/>
      <c r="K204" s="8"/>
      <c r="L204" s="8"/>
      <c r="N204" s="196"/>
    </row>
    <row r="205" spans="1:14" ht="15.75">
      <c r="A205" s="255" t="s">
        <v>118</v>
      </c>
      <c r="B205" s="95"/>
      <c r="C205" s="69" t="s">
        <v>119</v>
      </c>
      <c r="D205" s="51">
        <f t="shared" ref="D205:D210" si="75">G205-2</f>
        <v>45323</v>
      </c>
      <c r="E205" s="51">
        <f t="shared" ref="E205:E210" si="76">G205-1</f>
        <v>45324</v>
      </c>
      <c r="F205" s="51">
        <f t="shared" ref="F205:F210" si="77">G205-2</f>
        <v>45323</v>
      </c>
      <c r="G205" s="51">
        <v>45325</v>
      </c>
      <c r="H205" s="42">
        <f t="shared" ref="H205:H210" si="78">G205+12</f>
        <v>45337</v>
      </c>
      <c r="I205" s="158">
        <f t="shared" ref="I205:I210" si="79">G205+16</f>
        <v>45341</v>
      </c>
      <c r="J205" s="6"/>
      <c r="K205" s="10"/>
      <c r="L205" s="10"/>
      <c r="N205" s="196"/>
    </row>
    <row r="206" spans="1:14" ht="15.75">
      <c r="A206" s="255" t="s">
        <v>121</v>
      </c>
      <c r="B206" s="95"/>
      <c r="C206" s="69" t="s">
        <v>122</v>
      </c>
      <c r="D206" s="51">
        <f t="shared" si="75"/>
        <v>45329</v>
      </c>
      <c r="E206" s="51">
        <f t="shared" si="76"/>
        <v>45330</v>
      </c>
      <c r="F206" s="51">
        <f t="shared" si="77"/>
        <v>45329</v>
      </c>
      <c r="G206" s="51">
        <v>45331</v>
      </c>
      <c r="H206" s="81">
        <f t="shared" si="78"/>
        <v>45343</v>
      </c>
      <c r="I206" s="159">
        <f t="shared" si="79"/>
        <v>45347</v>
      </c>
      <c r="J206"/>
      <c r="K206" s="8"/>
      <c r="L206" s="8"/>
      <c r="N206" s="196"/>
    </row>
    <row r="207" spans="1:14" ht="15.75">
      <c r="A207" s="105" t="s">
        <v>124</v>
      </c>
      <c r="B207" s="80"/>
      <c r="C207" s="69" t="s">
        <v>125</v>
      </c>
      <c r="D207" s="51">
        <f t="shared" si="75"/>
        <v>45336</v>
      </c>
      <c r="E207" s="51">
        <f t="shared" si="76"/>
        <v>45337</v>
      </c>
      <c r="F207" s="51">
        <f t="shared" si="77"/>
        <v>45336</v>
      </c>
      <c r="G207" s="51">
        <f>G206+7</f>
        <v>45338</v>
      </c>
      <c r="H207" s="81">
        <f t="shared" si="78"/>
        <v>45350</v>
      </c>
      <c r="I207" s="159">
        <f t="shared" si="79"/>
        <v>45354</v>
      </c>
      <c r="J207"/>
      <c r="K207" s="8"/>
      <c r="L207" s="8"/>
      <c r="N207" s="196"/>
    </row>
    <row r="208" spans="1:14" s="195" customFormat="1" ht="15.75" customHeight="1">
      <c r="A208" s="105" t="s">
        <v>449</v>
      </c>
      <c r="B208" s="95"/>
      <c r="C208" s="69" t="s">
        <v>446</v>
      </c>
      <c r="D208" s="51">
        <f t="shared" si="75"/>
        <v>45350</v>
      </c>
      <c r="E208" s="51">
        <f t="shared" si="76"/>
        <v>45351</v>
      </c>
      <c r="F208" s="51">
        <f t="shared" si="77"/>
        <v>45350</v>
      </c>
      <c r="G208" s="51">
        <v>45352</v>
      </c>
      <c r="H208" s="81">
        <f t="shared" si="78"/>
        <v>45364</v>
      </c>
      <c r="I208" s="159">
        <f t="shared" si="79"/>
        <v>45368</v>
      </c>
      <c r="J208"/>
      <c r="K208" s="8"/>
      <c r="L208" s="8"/>
      <c r="M208" s="193"/>
    </row>
    <row r="209" spans="1:14" s="195" customFormat="1" ht="15.75">
      <c r="A209" s="105" t="s">
        <v>450</v>
      </c>
      <c r="B209" s="95"/>
      <c r="C209" s="69" t="s">
        <v>447</v>
      </c>
      <c r="D209" s="51">
        <f t="shared" si="75"/>
        <v>45357</v>
      </c>
      <c r="E209" s="51">
        <f t="shared" si="76"/>
        <v>45358</v>
      </c>
      <c r="F209" s="51">
        <f t="shared" si="77"/>
        <v>45357</v>
      </c>
      <c r="G209" s="51">
        <f>G208+7</f>
        <v>45359</v>
      </c>
      <c r="H209" s="81">
        <f t="shared" si="78"/>
        <v>45371</v>
      </c>
      <c r="I209" s="159">
        <f t="shared" si="79"/>
        <v>45375</v>
      </c>
      <c r="J209"/>
      <c r="K209" s="8"/>
      <c r="L209" s="8"/>
      <c r="M209" s="193"/>
    </row>
    <row r="210" spans="1:14" s="195" customFormat="1" ht="15.75">
      <c r="A210" s="105" t="s">
        <v>451</v>
      </c>
      <c r="B210" s="80"/>
      <c r="C210" s="69" t="s">
        <v>448</v>
      </c>
      <c r="D210" s="51">
        <f t="shared" si="75"/>
        <v>45364</v>
      </c>
      <c r="E210" s="51">
        <f t="shared" si="76"/>
        <v>45365</v>
      </c>
      <c r="F210" s="51">
        <f t="shared" si="77"/>
        <v>45364</v>
      </c>
      <c r="G210" s="51">
        <v>45366</v>
      </c>
      <c r="H210" s="81">
        <f t="shared" si="78"/>
        <v>45378</v>
      </c>
      <c r="I210" s="159">
        <f t="shared" si="79"/>
        <v>45382</v>
      </c>
      <c r="J210"/>
      <c r="K210" s="8"/>
      <c r="L210" s="8"/>
      <c r="M210" s="193"/>
    </row>
    <row r="211" spans="1:14" s="195" customFormat="1" ht="16.5" thickBot="1">
      <c r="A211" s="287" t="s">
        <v>168</v>
      </c>
      <c r="B211" s="287"/>
      <c r="C211" s="287"/>
      <c r="D211" s="287"/>
      <c r="E211" s="287"/>
      <c r="F211" s="287"/>
      <c r="G211" s="287"/>
      <c r="H211" s="287"/>
      <c r="I211" s="288"/>
      <c r="J211"/>
      <c r="K211" s="8"/>
      <c r="L211" s="8"/>
      <c r="M211" s="193"/>
    </row>
    <row r="212" spans="1:14" s="195" customFormat="1" ht="15.75" thickBot="1">
      <c r="A212" s="3"/>
      <c r="B212" s="15"/>
      <c r="C212" s="3"/>
      <c r="D212" s="3"/>
      <c r="E212" s="3"/>
      <c r="F212" s="3"/>
      <c r="G212" s="3"/>
      <c r="H212" s="3"/>
      <c r="I212" s="3"/>
      <c r="J212" s="3"/>
      <c r="K212"/>
      <c r="L212" s="8"/>
      <c r="M212" s="8"/>
      <c r="N212" s="193"/>
    </row>
    <row r="213" spans="1:14" s="195" customFormat="1" ht="16.5" thickBot="1">
      <c r="A213" s="322" t="s">
        <v>169</v>
      </c>
      <c r="B213" s="316" t="s">
        <v>170</v>
      </c>
      <c r="C213" s="316"/>
      <c r="D213" s="316"/>
      <c r="E213" s="316"/>
      <c r="F213" s="316"/>
      <c r="G213" s="316"/>
      <c r="H213" s="316"/>
      <c r="I213" s="316"/>
      <c r="J213" s="317"/>
      <c r="K213"/>
      <c r="L213" s="8"/>
      <c r="M213" s="8"/>
      <c r="N213" s="193"/>
    </row>
    <row r="214" spans="1:14" s="129" customFormat="1" ht="16.5" thickBot="1">
      <c r="A214" s="322"/>
      <c r="B214" s="323" t="s">
        <v>171</v>
      </c>
      <c r="C214" s="323"/>
      <c r="D214" s="323"/>
      <c r="E214" s="323"/>
      <c r="F214" s="323"/>
      <c r="G214" s="323"/>
      <c r="H214" s="323"/>
      <c r="I214" s="323"/>
      <c r="J214" s="324"/>
      <c r="K214"/>
      <c r="L214" s="8"/>
      <c r="M214" s="8"/>
      <c r="N214" s="132"/>
    </row>
    <row r="215" spans="1:14" ht="15.75">
      <c r="A215" s="322"/>
      <c r="B215" s="318" t="s">
        <v>172</v>
      </c>
      <c r="C215" s="318"/>
      <c r="D215" s="318"/>
      <c r="E215" s="318"/>
      <c r="F215" s="318"/>
      <c r="G215" s="318"/>
      <c r="H215" s="318"/>
      <c r="I215" s="318"/>
      <c r="J215" s="319"/>
      <c r="K215"/>
      <c r="L215" s="8"/>
      <c r="M215" s="8"/>
    </row>
    <row r="216" spans="1:14" ht="15.75" customHeight="1">
      <c r="A216" s="321" t="s">
        <v>4</v>
      </c>
      <c r="B216" s="292" t="s">
        <v>5</v>
      </c>
      <c r="C216" s="293" t="s">
        <v>6</v>
      </c>
      <c r="D216" s="294" t="s">
        <v>7</v>
      </c>
      <c r="E216" s="295" t="s">
        <v>43</v>
      </c>
      <c r="F216" s="295" t="s">
        <v>130</v>
      </c>
      <c r="G216" s="24" t="s">
        <v>25</v>
      </c>
      <c r="H216" s="24" t="s">
        <v>13</v>
      </c>
      <c r="I216" s="24" t="s">
        <v>13</v>
      </c>
      <c r="J216" s="121" t="s">
        <v>13</v>
      </c>
      <c r="K216"/>
      <c r="L216" s="8"/>
      <c r="M216" s="8"/>
      <c r="N216" s="196"/>
    </row>
    <row r="217" spans="1:14" ht="31.5">
      <c r="A217" s="321"/>
      <c r="B217" s="292"/>
      <c r="C217" s="293"/>
      <c r="D217" s="294"/>
      <c r="E217" s="295"/>
      <c r="F217" s="295"/>
      <c r="G217" s="23" t="s">
        <v>14</v>
      </c>
      <c r="H217" s="24" t="s">
        <v>173</v>
      </c>
      <c r="I217" s="24" t="s">
        <v>174</v>
      </c>
      <c r="J217" s="121" t="s">
        <v>175</v>
      </c>
      <c r="K217"/>
      <c r="L217" s="8"/>
      <c r="M217" s="8"/>
      <c r="N217" s="196"/>
    </row>
    <row r="218" spans="1:14" ht="15.75">
      <c r="A218" s="255" t="s">
        <v>118</v>
      </c>
      <c r="B218" s="95"/>
      <c r="C218" s="69" t="s">
        <v>119</v>
      </c>
      <c r="D218" s="51">
        <f t="shared" ref="D218:D223" si="80">G218-2</f>
        <v>45323</v>
      </c>
      <c r="E218" s="51">
        <f t="shared" ref="E218:E223" si="81">G218-1</f>
        <v>45324</v>
      </c>
      <c r="F218" s="51">
        <f t="shared" ref="F218:F223" si="82">G218-2</f>
        <v>45323</v>
      </c>
      <c r="G218" s="51">
        <v>45325</v>
      </c>
      <c r="H218" s="42">
        <f t="shared" ref="H218:H223" si="83">G218+12</f>
        <v>45337</v>
      </c>
      <c r="I218" s="42">
        <f t="shared" ref="I218:I223" si="84">G218+16</f>
        <v>45341</v>
      </c>
      <c r="J218" s="158">
        <f t="shared" ref="J218:J223" si="85">G218+18</f>
        <v>45343</v>
      </c>
      <c r="K218" s="207" t="s">
        <v>176</v>
      </c>
      <c r="L218" s="8"/>
      <c r="M218" s="8"/>
      <c r="N218" s="196"/>
    </row>
    <row r="219" spans="1:14" ht="15.75">
      <c r="A219" s="255" t="s">
        <v>121</v>
      </c>
      <c r="B219" s="95"/>
      <c r="C219" s="69" t="s">
        <v>122</v>
      </c>
      <c r="D219" s="51">
        <f t="shared" si="80"/>
        <v>45329</v>
      </c>
      <c r="E219" s="51">
        <f t="shared" si="81"/>
        <v>45330</v>
      </c>
      <c r="F219" s="51">
        <f t="shared" si="82"/>
        <v>45329</v>
      </c>
      <c r="G219" s="51">
        <v>45331</v>
      </c>
      <c r="H219" s="42">
        <f t="shared" si="83"/>
        <v>45343</v>
      </c>
      <c r="I219" s="42">
        <f t="shared" si="84"/>
        <v>45347</v>
      </c>
      <c r="J219" s="158">
        <f t="shared" si="85"/>
        <v>45349</v>
      </c>
      <c r="K219" s="207" t="s">
        <v>177</v>
      </c>
      <c r="L219" s="8"/>
      <c r="M219" s="8"/>
      <c r="N219" s="196"/>
    </row>
    <row r="220" spans="1:14" ht="15.75">
      <c r="A220" s="105" t="s">
        <v>124</v>
      </c>
      <c r="B220" s="80"/>
      <c r="C220" s="69" t="s">
        <v>125</v>
      </c>
      <c r="D220" s="51">
        <f t="shared" si="80"/>
        <v>45336</v>
      </c>
      <c r="E220" s="51">
        <f t="shared" si="81"/>
        <v>45337</v>
      </c>
      <c r="F220" s="51">
        <f t="shared" si="82"/>
        <v>45336</v>
      </c>
      <c r="G220" s="51">
        <f>G219+7</f>
        <v>45338</v>
      </c>
      <c r="H220" s="42">
        <f t="shared" si="83"/>
        <v>45350</v>
      </c>
      <c r="I220" s="42">
        <f t="shared" si="84"/>
        <v>45354</v>
      </c>
      <c r="J220" s="158">
        <f t="shared" si="85"/>
        <v>45356</v>
      </c>
      <c r="K220" s="207"/>
      <c r="L220" s="8"/>
      <c r="M220" s="8"/>
      <c r="N220" s="196"/>
    </row>
    <row r="221" spans="1:14" ht="15.75">
      <c r="A221" s="105" t="s">
        <v>449</v>
      </c>
      <c r="B221" s="95"/>
      <c r="C221" s="69" t="s">
        <v>446</v>
      </c>
      <c r="D221" s="51">
        <f t="shared" si="80"/>
        <v>45350</v>
      </c>
      <c r="E221" s="51">
        <f t="shared" si="81"/>
        <v>45351</v>
      </c>
      <c r="F221" s="51">
        <f t="shared" si="82"/>
        <v>45350</v>
      </c>
      <c r="G221" s="51">
        <v>45352</v>
      </c>
      <c r="H221" s="42">
        <f t="shared" si="83"/>
        <v>45364</v>
      </c>
      <c r="I221" s="42">
        <f t="shared" si="84"/>
        <v>45368</v>
      </c>
      <c r="J221" s="158">
        <f t="shared" si="85"/>
        <v>45370</v>
      </c>
      <c r="K221" s="207" t="s">
        <v>178</v>
      </c>
      <c r="L221" s="8"/>
      <c r="M221" s="8"/>
      <c r="N221" s="196"/>
    </row>
    <row r="222" spans="1:14" ht="15.75">
      <c r="A222" s="105" t="s">
        <v>450</v>
      </c>
      <c r="B222" s="95"/>
      <c r="C222" s="69" t="s">
        <v>447</v>
      </c>
      <c r="D222" s="51">
        <f t="shared" si="80"/>
        <v>45357</v>
      </c>
      <c r="E222" s="51">
        <f t="shared" si="81"/>
        <v>45358</v>
      </c>
      <c r="F222" s="51">
        <f t="shared" si="82"/>
        <v>45357</v>
      </c>
      <c r="G222" s="51">
        <f>G221+7</f>
        <v>45359</v>
      </c>
      <c r="H222" s="42">
        <f t="shared" si="83"/>
        <v>45371</v>
      </c>
      <c r="I222" s="42">
        <f t="shared" si="84"/>
        <v>45375</v>
      </c>
      <c r="J222" s="158">
        <f t="shared" si="85"/>
        <v>45377</v>
      </c>
      <c r="K222" s="207"/>
      <c r="L222" s="8"/>
      <c r="M222" s="8"/>
      <c r="N222" s="196"/>
    </row>
    <row r="223" spans="1:14" ht="15.75">
      <c r="A223" s="105" t="s">
        <v>451</v>
      </c>
      <c r="B223" s="80"/>
      <c r="C223" s="69" t="s">
        <v>448</v>
      </c>
      <c r="D223" s="51">
        <f t="shared" si="80"/>
        <v>45364</v>
      </c>
      <c r="E223" s="51">
        <f t="shared" si="81"/>
        <v>45365</v>
      </c>
      <c r="F223" s="51">
        <f t="shared" si="82"/>
        <v>45364</v>
      </c>
      <c r="G223" s="51">
        <v>45366</v>
      </c>
      <c r="H223" s="81">
        <f t="shared" si="83"/>
        <v>45378</v>
      </c>
      <c r="I223" s="81">
        <f t="shared" si="84"/>
        <v>45382</v>
      </c>
      <c r="J223" s="159">
        <f t="shared" si="85"/>
        <v>45384</v>
      </c>
      <c r="K223" s="207"/>
      <c r="L223" s="8"/>
      <c r="M223" s="8"/>
      <c r="N223" s="196"/>
    </row>
    <row r="224" spans="1:14" ht="16.5" thickBot="1">
      <c r="A224" s="287" t="s">
        <v>168</v>
      </c>
      <c r="B224" s="314"/>
      <c r="C224" s="314"/>
      <c r="D224" s="314"/>
      <c r="E224" s="314"/>
      <c r="F224" s="314"/>
      <c r="G224" s="314"/>
      <c r="H224" s="314"/>
      <c r="I224" s="314"/>
      <c r="J224" s="315"/>
      <c r="K224"/>
      <c r="L224" s="8"/>
      <c r="M224" s="8"/>
      <c r="N224" s="196"/>
    </row>
    <row r="225" spans="1:12" ht="20.25" thickBot="1">
      <c r="A225" s="160"/>
      <c r="B225" s="161"/>
    </row>
    <row r="226" spans="1:12" ht="15.75">
      <c r="A226" s="303" t="s">
        <v>179</v>
      </c>
      <c r="B226" s="70" t="s">
        <v>180</v>
      </c>
      <c r="C226" s="70"/>
      <c r="D226" s="70"/>
      <c r="E226" s="70"/>
      <c r="F226" s="70"/>
      <c r="G226" s="70"/>
      <c r="H226" s="70"/>
      <c r="I226" s="70"/>
      <c r="J226" s="70"/>
      <c r="K226" s="70"/>
      <c r="L226" s="71"/>
    </row>
    <row r="227" spans="1:12" ht="15.75">
      <c r="A227" s="304"/>
      <c r="B227" s="55" t="s">
        <v>181</v>
      </c>
      <c r="C227" s="55"/>
      <c r="D227" s="55"/>
      <c r="E227" s="55"/>
      <c r="F227" s="55"/>
      <c r="G227" s="55"/>
      <c r="H227" s="55"/>
      <c r="I227" s="55"/>
      <c r="J227" s="55"/>
      <c r="K227" s="55"/>
      <c r="L227" s="154"/>
    </row>
    <row r="228" spans="1:12" ht="15.75">
      <c r="A228" s="304"/>
      <c r="B228" s="55" t="s">
        <v>182</v>
      </c>
      <c r="C228" s="55"/>
      <c r="D228" s="55"/>
      <c r="E228" s="55"/>
      <c r="F228" s="55"/>
      <c r="G228" s="55"/>
      <c r="H228" s="55"/>
      <c r="I228" s="55"/>
      <c r="J228" s="55"/>
      <c r="K228" s="55"/>
      <c r="L228" s="154"/>
    </row>
    <row r="229" spans="1:12" ht="15.75">
      <c r="A229" s="291" t="s">
        <v>4</v>
      </c>
      <c r="B229" s="292" t="s">
        <v>5</v>
      </c>
      <c r="C229" s="293" t="s">
        <v>6</v>
      </c>
      <c r="D229" s="294" t="s">
        <v>7</v>
      </c>
      <c r="E229" s="295" t="s">
        <v>43</v>
      </c>
      <c r="F229" s="295" t="s">
        <v>130</v>
      </c>
      <c r="G229" s="24" t="s">
        <v>25</v>
      </c>
      <c r="H229" s="296" t="s">
        <v>13</v>
      </c>
      <c r="I229" s="296"/>
      <c r="J229" s="296"/>
      <c r="K229" s="296"/>
      <c r="L229" s="320"/>
    </row>
    <row r="230" spans="1:12" ht="31.5">
      <c r="A230" s="291"/>
      <c r="B230" s="292"/>
      <c r="C230" s="293"/>
      <c r="D230" s="294"/>
      <c r="E230" s="295"/>
      <c r="F230" s="295"/>
      <c r="G230" s="23" t="s">
        <v>14</v>
      </c>
      <c r="H230" s="24" t="s">
        <v>183</v>
      </c>
      <c r="I230" s="26" t="s">
        <v>184</v>
      </c>
      <c r="J230" s="26" t="s">
        <v>185</v>
      </c>
      <c r="K230" s="26" t="s">
        <v>186</v>
      </c>
      <c r="L230" s="109" t="s">
        <v>187</v>
      </c>
    </row>
    <row r="231" spans="1:12" ht="15.75">
      <c r="A231" s="162" t="s">
        <v>188</v>
      </c>
      <c r="B231" s="83"/>
      <c r="C231" s="82" t="s">
        <v>189</v>
      </c>
      <c r="D231" s="51">
        <f>G231-1</f>
        <v>45325</v>
      </c>
      <c r="E231" s="51">
        <f>G231-1</f>
        <v>45325</v>
      </c>
      <c r="F231" s="51">
        <f>G231-2</f>
        <v>45324</v>
      </c>
      <c r="G231" s="51">
        <v>45326</v>
      </c>
      <c r="H231" s="51">
        <f>G231+34</f>
        <v>45360</v>
      </c>
      <c r="I231" s="51">
        <f>G231+36</f>
        <v>45362</v>
      </c>
      <c r="J231" s="51">
        <f>G231+37</f>
        <v>45363</v>
      </c>
      <c r="K231" s="51">
        <f>G231+39</f>
        <v>45365</v>
      </c>
      <c r="L231" s="163">
        <f>G231+43</f>
        <v>45369</v>
      </c>
    </row>
    <row r="232" spans="1:12" ht="15.75">
      <c r="A232" s="162" t="s">
        <v>455</v>
      </c>
      <c r="B232" s="83"/>
      <c r="C232" s="82" t="s">
        <v>452</v>
      </c>
      <c r="D232" s="51">
        <f>G232-1</f>
        <v>45332</v>
      </c>
      <c r="E232" s="51">
        <f>D232</f>
        <v>45332</v>
      </c>
      <c r="F232" s="51">
        <f>G232-2</f>
        <v>45331</v>
      </c>
      <c r="G232" s="84">
        <v>45333</v>
      </c>
      <c r="H232" s="40">
        <f>G232+34</f>
        <v>45367</v>
      </c>
      <c r="I232" s="40">
        <f>G232+36</f>
        <v>45369</v>
      </c>
      <c r="J232" s="40">
        <f>G232+37</f>
        <v>45370</v>
      </c>
      <c r="K232" s="40">
        <f>G232+39</f>
        <v>45372</v>
      </c>
      <c r="L232" s="164">
        <f>G232+43</f>
        <v>45376</v>
      </c>
    </row>
    <row r="233" spans="1:12" ht="15.75">
      <c r="A233" s="162" t="s">
        <v>456</v>
      </c>
      <c r="B233" s="83"/>
      <c r="C233" s="82" t="s">
        <v>453</v>
      </c>
      <c r="D233" s="51">
        <f>G233-1</f>
        <v>45353</v>
      </c>
      <c r="E233" s="51">
        <f>D233</f>
        <v>45353</v>
      </c>
      <c r="F233" s="51">
        <f>G233-2</f>
        <v>45352</v>
      </c>
      <c r="G233" s="84">
        <v>45354</v>
      </c>
      <c r="H233" s="40">
        <f>G233+34</f>
        <v>45388</v>
      </c>
      <c r="I233" s="40">
        <f>G233+36</f>
        <v>45390</v>
      </c>
      <c r="J233" s="40">
        <f>G233+37</f>
        <v>45391</v>
      </c>
      <c r="K233" s="40">
        <f>G233+39</f>
        <v>45393</v>
      </c>
      <c r="L233" s="164">
        <f>G233+43</f>
        <v>45397</v>
      </c>
    </row>
    <row r="234" spans="1:12" ht="15.75">
      <c r="A234" s="162" t="s">
        <v>457</v>
      </c>
      <c r="B234" s="83"/>
      <c r="C234" s="82" t="s">
        <v>454</v>
      </c>
      <c r="D234" s="51">
        <f>G234-1</f>
        <v>45360</v>
      </c>
      <c r="E234" s="51">
        <f>G234-1</f>
        <v>45360</v>
      </c>
      <c r="F234" s="51">
        <f>G234-2</f>
        <v>45359</v>
      </c>
      <c r="G234" s="51">
        <v>45361</v>
      </c>
      <c r="H234" s="42">
        <f>G234+34</f>
        <v>45395</v>
      </c>
      <c r="I234" s="42">
        <f>G234+36</f>
        <v>45397</v>
      </c>
      <c r="J234" s="42">
        <f>G234+37</f>
        <v>45398</v>
      </c>
      <c r="K234" s="42">
        <f>G234+39</f>
        <v>45400</v>
      </c>
      <c r="L234" s="158">
        <f>G234+43</f>
        <v>45404</v>
      </c>
    </row>
    <row r="235" spans="1:12" ht="15.75">
      <c r="A235" s="162"/>
      <c r="B235" s="83"/>
      <c r="C235" s="82"/>
      <c r="D235" s="51"/>
      <c r="E235" s="51"/>
      <c r="F235" s="51"/>
      <c r="G235" s="92"/>
      <c r="H235" s="40"/>
      <c r="I235" s="40"/>
      <c r="J235" s="40"/>
      <c r="K235" s="40"/>
      <c r="L235" s="164"/>
    </row>
    <row r="236" spans="1:12" ht="15.75">
      <c r="A236" s="162"/>
      <c r="B236" s="83"/>
      <c r="C236" s="82"/>
      <c r="D236" s="51"/>
      <c r="E236" s="51"/>
      <c r="F236" s="51"/>
      <c r="G236" s="84"/>
      <c r="H236" s="21"/>
      <c r="I236" s="21"/>
      <c r="J236" s="21"/>
      <c r="K236" s="21"/>
      <c r="L236" s="164"/>
    </row>
    <row r="237" spans="1:12" ht="16.5" thickBot="1">
      <c r="A237" s="287" t="s">
        <v>168</v>
      </c>
      <c r="B237" s="314"/>
      <c r="C237" s="314"/>
      <c r="D237" s="314"/>
      <c r="E237" s="314"/>
      <c r="F237" s="314"/>
      <c r="G237" s="314"/>
      <c r="H237" s="314"/>
      <c r="I237" s="314"/>
      <c r="J237" s="314"/>
      <c r="K237" s="314"/>
      <c r="L237" s="315"/>
    </row>
    <row r="238" spans="1:12" ht="20.25" thickBot="1">
      <c r="A238" s="160"/>
      <c r="B238" s="165"/>
    </row>
    <row r="239" spans="1:12" ht="15.75">
      <c r="A239" s="303" t="s">
        <v>190</v>
      </c>
      <c r="B239" s="316" t="s">
        <v>191</v>
      </c>
      <c r="C239" s="316"/>
      <c r="D239" s="316"/>
      <c r="E239" s="316"/>
      <c r="F239" s="316"/>
      <c r="G239" s="316"/>
      <c r="H239" s="316"/>
      <c r="I239" s="316"/>
      <c r="J239" s="316"/>
      <c r="K239" s="316"/>
      <c r="L239" s="317"/>
    </row>
    <row r="240" spans="1:12" ht="15.75">
      <c r="A240" s="304"/>
      <c r="B240" s="318" t="s">
        <v>192</v>
      </c>
      <c r="C240" s="318"/>
      <c r="D240" s="318"/>
      <c r="E240" s="318"/>
      <c r="F240" s="318"/>
      <c r="G240" s="318"/>
      <c r="H240" s="318"/>
      <c r="I240" s="318"/>
      <c r="J240" s="318"/>
      <c r="K240" s="318"/>
      <c r="L240" s="319"/>
    </row>
    <row r="241" spans="1:15" s="2" customFormat="1" ht="15.75">
      <c r="A241" s="304"/>
      <c r="B241" s="318" t="s">
        <v>193</v>
      </c>
      <c r="C241" s="318"/>
      <c r="D241" s="318"/>
      <c r="E241" s="318"/>
      <c r="F241" s="318"/>
      <c r="G241" s="318"/>
      <c r="H241" s="318"/>
      <c r="I241" s="318"/>
      <c r="J241" s="318"/>
      <c r="K241" s="318"/>
      <c r="L241" s="319"/>
      <c r="O241" s="196"/>
    </row>
    <row r="242" spans="1:15" s="2" customFormat="1" ht="15.75">
      <c r="A242" s="291" t="s">
        <v>4</v>
      </c>
      <c r="B242" s="292" t="s">
        <v>5</v>
      </c>
      <c r="C242" s="293" t="s">
        <v>6</v>
      </c>
      <c r="D242" s="294" t="s">
        <v>7</v>
      </c>
      <c r="E242" s="295" t="s">
        <v>43</v>
      </c>
      <c r="F242" s="295" t="s">
        <v>130</v>
      </c>
      <c r="G242" s="24" t="s">
        <v>25</v>
      </c>
      <c r="H242" s="296" t="s">
        <v>11</v>
      </c>
      <c r="I242" s="25" t="s">
        <v>13</v>
      </c>
      <c r="J242" s="25" t="s">
        <v>13</v>
      </c>
      <c r="K242" s="25" t="s">
        <v>13</v>
      </c>
      <c r="L242" s="110" t="s">
        <v>13</v>
      </c>
      <c r="O242" s="196"/>
    </row>
    <row r="243" spans="1:15" s="2" customFormat="1" ht="31.5">
      <c r="A243" s="291"/>
      <c r="B243" s="292"/>
      <c r="C243" s="293"/>
      <c r="D243" s="294"/>
      <c r="E243" s="295"/>
      <c r="F243" s="295"/>
      <c r="G243" s="23" t="s">
        <v>14</v>
      </c>
      <c r="H243" s="296"/>
      <c r="I243" s="26" t="s">
        <v>194</v>
      </c>
      <c r="J243" s="26" t="s">
        <v>195</v>
      </c>
      <c r="K243" s="26" t="s">
        <v>196</v>
      </c>
      <c r="L243" s="109" t="s">
        <v>197</v>
      </c>
      <c r="O243" s="196"/>
    </row>
    <row r="244" spans="1:15" s="2" customFormat="1" ht="15.75">
      <c r="A244" s="143" t="s">
        <v>199</v>
      </c>
      <c r="B244" s="50"/>
      <c r="C244" s="68" t="s">
        <v>200</v>
      </c>
      <c r="D244" s="51">
        <f t="shared" ref="D244:D249" si="86">G244-1</f>
        <v>45321</v>
      </c>
      <c r="E244" s="51">
        <f t="shared" ref="E244:E249" si="87">G244-1</f>
        <v>45321</v>
      </c>
      <c r="F244" s="51">
        <f t="shared" ref="F244:F249" si="88">G244-2</f>
        <v>45320</v>
      </c>
      <c r="G244" s="84">
        <v>45322</v>
      </c>
      <c r="H244" s="85" t="s">
        <v>198</v>
      </c>
      <c r="I244" s="86">
        <f>G244+36</f>
        <v>45358</v>
      </c>
      <c r="J244" s="86">
        <f>G244+38</f>
        <v>45360</v>
      </c>
      <c r="K244" s="87">
        <f>G244+42</f>
        <v>45364</v>
      </c>
      <c r="L244" s="166">
        <f>G244+44</f>
        <v>45366</v>
      </c>
      <c r="O244" s="196"/>
    </row>
    <row r="245" spans="1:15" s="2" customFormat="1" ht="15.75">
      <c r="A245" s="143" t="s">
        <v>116</v>
      </c>
      <c r="B245" s="50"/>
      <c r="C245" s="68" t="s">
        <v>117</v>
      </c>
      <c r="D245" s="42">
        <f t="shared" si="86"/>
        <v>45327</v>
      </c>
      <c r="E245" s="42">
        <f t="shared" si="87"/>
        <v>45327</v>
      </c>
      <c r="F245" s="42">
        <f t="shared" si="88"/>
        <v>45326</v>
      </c>
      <c r="G245" s="84">
        <v>45328</v>
      </c>
      <c r="H245" s="85" t="s">
        <v>198</v>
      </c>
      <c r="I245" s="86">
        <f>G245+36</f>
        <v>45364</v>
      </c>
      <c r="J245" s="86">
        <f>G245+38</f>
        <v>45366</v>
      </c>
      <c r="K245" s="87">
        <f>G245+42</f>
        <v>45370</v>
      </c>
      <c r="L245" s="166">
        <f>G245+44</f>
        <v>45372</v>
      </c>
      <c r="O245" s="196"/>
    </row>
    <row r="246" spans="1:15" s="2" customFormat="1" ht="15.75">
      <c r="A246" s="143" t="s">
        <v>201</v>
      </c>
      <c r="B246" s="50"/>
      <c r="C246" s="68" t="s">
        <v>202</v>
      </c>
      <c r="D246" s="51">
        <f t="shared" si="86"/>
        <v>45331</v>
      </c>
      <c r="E246" s="51">
        <f t="shared" si="87"/>
        <v>45331</v>
      </c>
      <c r="F246" s="51">
        <f t="shared" si="88"/>
        <v>45330</v>
      </c>
      <c r="G246" s="84">
        <v>45332</v>
      </c>
      <c r="H246" s="85" t="s">
        <v>198</v>
      </c>
      <c r="I246" s="86">
        <f>G246+36</f>
        <v>45368</v>
      </c>
      <c r="J246" s="86">
        <f>G246+38</f>
        <v>45370</v>
      </c>
      <c r="K246" s="87">
        <f>G246+42</f>
        <v>45374</v>
      </c>
      <c r="L246" s="166">
        <f>G246+44</f>
        <v>45376</v>
      </c>
      <c r="O246" s="196"/>
    </row>
    <row r="247" spans="1:15" s="2" customFormat="1" ht="15.75">
      <c r="A247" s="143" t="s">
        <v>461</v>
      </c>
      <c r="B247" s="50"/>
      <c r="C247" s="68" t="s">
        <v>458</v>
      </c>
      <c r="D247" s="42">
        <f t="shared" si="86"/>
        <v>45339</v>
      </c>
      <c r="E247" s="42">
        <f t="shared" si="87"/>
        <v>45339</v>
      </c>
      <c r="F247" s="42">
        <f t="shared" si="88"/>
        <v>45338</v>
      </c>
      <c r="G247" s="84">
        <v>45340</v>
      </c>
      <c r="H247" s="85" t="s">
        <v>198</v>
      </c>
      <c r="I247" s="86">
        <f>G247+36</f>
        <v>45376</v>
      </c>
      <c r="J247" s="86">
        <f>G247+38</f>
        <v>45378</v>
      </c>
      <c r="K247" s="87">
        <f>G247+42</f>
        <v>45382</v>
      </c>
      <c r="L247" s="166">
        <f>G247+44</f>
        <v>45384</v>
      </c>
      <c r="O247" s="196"/>
    </row>
    <row r="248" spans="1:15" s="2" customFormat="1" ht="15.75">
      <c r="A248" s="143" t="s">
        <v>462</v>
      </c>
      <c r="B248" s="50"/>
      <c r="C248" s="68" t="s">
        <v>459</v>
      </c>
      <c r="D248" s="42">
        <f t="shared" si="86"/>
        <v>45346</v>
      </c>
      <c r="E248" s="42">
        <f t="shared" si="87"/>
        <v>45346</v>
      </c>
      <c r="F248" s="42">
        <f t="shared" si="88"/>
        <v>45345</v>
      </c>
      <c r="G248" s="84">
        <v>45347</v>
      </c>
      <c r="H248" s="85" t="s">
        <v>198</v>
      </c>
      <c r="I248" s="86">
        <f>G248+36</f>
        <v>45383</v>
      </c>
      <c r="J248" s="86">
        <f>G248+38</f>
        <v>45385</v>
      </c>
      <c r="K248" s="87">
        <f>G248+42</f>
        <v>45389</v>
      </c>
      <c r="L248" s="166">
        <f>G248+44</f>
        <v>45391</v>
      </c>
      <c r="O248" s="196"/>
    </row>
    <row r="249" spans="1:15" s="2" customFormat="1" ht="15.75">
      <c r="A249" s="143" t="s">
        <v>463</v>
      </c>
      <c r="B249" s="50"/>
      <c r="C249" s="68" t="s">
        <v>460</v>
      </c>
      <c r="D249" s="42">
        <f t="shared" si="86"/>
        <v>45352</v>
      </c>
      <c r="E249" s="42">
        <f t="shared" si="87"/>
        <v>45352</v>
      </c>
      <c r="F249" s="42">
        <f t="shared" si="88"/>
        <v>45351</v>
      </c>
      <c r="G249" s="84">
        <v>45353</v>
      </c>
      <c r="H249" s="85"/>
      <c r="I249" s="86">
        <f>G249+35</f>
        <v>45388</v>
      </c>
      <c r="J249" s="86">
        <f>G249+37</f>
        <v>45390</v>
      </c>
      <c r="K249" s="87">
        <f>G249+41</f>
        <v>45394</v>
      </c>
      <c r="L249" s="166">
        <f>G249+43</f>
        <v>45396</v>
      </c>
      <c r="O249" s="196"/>
    </row>
    <row r="250" spans="1:15" s="2" customFormat="1" ht="16.5" thickBot="1">
      <c r="A250" s="309" t="s">
        <v>168</v>
      </c>
      <c r="B250" s="310"/>
      <c r="C250" s="310"/>
      <c r="D250" s="310"/>
      <c r="E250" s="310"/>
      <c r="F250" s="310"/>
      <c r="G250" s="310"/>
      <c r="H250" s="310"/>
      <c r="I250" s="310"/>
      <c r="J250" s="310"/>
      <c r="K250" s="310"/>
      <c r="L250" s="311"/>
      <c r="O250" s="196"/>
    </row>
    <row r="251" spans="1:15" s="2" customFormat="1" ht="15.75" thickBot="1">
      <c r="A251" s="167"/>
      <c r="B251" s="168"/>
      <c r="C251" s="169"/>
      <c r="D251" s="169"/>
      <c r="E251" s="169"/>
      <c r="F251" s="169"/>
      <c r="G251" s="169"/>
      <c r="H251" s="169"/>
      <c r="I251" s="167"/>
      <c r="J251" s="167"/>
      <c r="K251" s="167"/>
      <c r="O251" s="196"/>
    </row>
    <row r="252" spans="1:15" s="2" customFormat="1" ht="15.75">
      <c r="A252" s="303" t="s">
        <v>203</v>
      </c>
      <c r="B252" s="70" t="s">
        <v>204</v>
      </c>
      <c r="C252" s="70"/>
      <c r="D252" s="70"/>
      <c r="E252" s="70"/>
      <c r="F252" s="70"/>
      <c r="G252" s="70"/>
      <c r="H252" s="70"/>
      <c r="I252" s="71"/>
      <c r="L252" s="196"/>
      <c r="M252" s="196"/>
    </row>
    <row r="253" spans="1:15" s="2" customFormat="1" ht="15.75">
      <c r="A253" s="304"/>
      <c r="B253" s="55" t="s">
        <v>181</v>
      </c>
      <c r="C253" s="55"/>
      <c r="D253" s="55"/>
      <c r="E253" s="55"/>
      <c r="F253" s="55"/>
      <c r="G253" s="55"/>
      <c r="H253" s="55"/>
      <c r="I253" s="154"/>
      <c r="L253" s="196"/>
      <c r="M253" s="196"/>
    </row>
    <row r="254" spans="1:15" s="2" customFormat="1" ht="15.75">
      <c r="A254" s="304"/>
      <c r="B254" s="55" t="s">
        <v>205</v>
      </c>
      <c r="C254" s="55"/>
      <c r="D254" s="55"/>
      <c r="E254" s="55"/>
      <c r="F254" s="55"/>
      <c r="G254" s="55"/>
      <c r="H254" s="55"/>
      <c r="I254" s="154"/>
      <c r="L254" s="196"/>
      <c r="M254" s="196"/>
    </row>
    <row r="255" spans="1:15" s="2" customFormat="1" ht="15.75" customHeight="1">
      <c r="A255" s="291" t="s">
        <v>4</v>
      </c>
      <c r="B255" s="292" t="s">
        <v>5</v>
      </c>
      <c r="C255" s="293" t="s">
        <v>6</v>
      </c>
      <c r="D255" s="294" t="s">
        <v>7</v>
      </c>
      <c r="E255" s="295" t="s">
        <v>43</v>
      </c>
      <c r="F255" s="295" t="s">
        <v>130</v>
      </c>
      <c r="G255" s="24" t="s">
        <v>25</v>
      </c>
      <c r="H255" s="312" t="s">
        <v>13</v>
      </c>
      <c r="I255" s="313"/>
      <c r="K255" s="196"/>
    </row>
    <row r="256" spans="1:15" s="2" customFormat="1" ht="31.5">
      <c r="A256" s="291"/>
      <c r="B256" s="292"/>
      <c r="C256" s="293"/>
      <c r="D256" s="294"/>
      <c r="E256" s="295"/>
      <c r="F256" s="295"/>
      <c r="G256" s="23" t="s">
        <v>14</v>
      </c>
      <c r="H256" s="88" t="s">
        <v>206</v>
      </c>
      <c r="I256" s="170" t="s">
        <v>207</v>
      </c>
      <c r="K256" s="196"/>
    </row>
    <row r="257" spans="1:14" s="2" customFormat="1" ht="15.75">
      <c r="A257" s="143" t="s">
        <v>199</v>
      </c>
      <c r="B257" s="50"/>
      <c r="C257" s="68" t="s">
        <v>200</v>
      </c>
      <c r="D257" s="51">
        <f t="shared" ref="D257:D262" si="89">G257-1</f>
        <v>45321</v>
      </c>
      <c r="E257" s="51">
        <f t="shared" ref="E257:E262" si="90">G257-1</f>
        <v>45321</v>
      </c>
      <c r="F257" s="51">
        <f t="shared" ref="F257:F262" si="91">G257-2</f>
        <v>45320</v>
      </c>
      <c r="G257" s="84">
        <v>45322</v>
      </c>
      <c r="H257" s="84">
        <f t="shared" ref="H257:H262" si="92">G257+25</f>
        <v>45347</v>
      </c>
      <c r="I257" s="171">
        <f t="shared" ref="I257:I262" si="93">H257+7</f>
        <v>45354</v>
      </c>
      <c r="K257" s="196"/>
    </row>
    <row r="258" spans="1:14" s="2" customFormat="1" ht="15.75">
      <c r="A258" s="143" t="s">
        <v>116</v>
      </c>
      <c r="B258" s="50"/>
      <c r="C258" s="68" t="s">
        <v>117</v>
      </c>
      <c r="D258" s="42">
        <f t="shared" si="89"/>
        <v>45327</v>
      </c>
      <c r="E258" s="42">
        <f t="shared" si="90"/>
        <v>45327</v>
      </c>
      <c r="F258" s="42">
        <f t="shared" si="91"/>
        <v>45326</v>
      </c>
      <c r="G258" s="84">
        <v>45328</v>
      </c>
      <c r="H258" s="84">
        <f t="shared" si="92"/>
        <v>45353</v>
      </c>
      <c r="I258" s="171">
        <f t="shared" si="93"/>
        <v>45360</v>
      </c>
    </row>
    <row r="259" spans="1:14" s="2" customFormat="1" ht="15.75">
      <c r="A259" s="143" t="s">
        <v>201</v>
      </c>
      <c r="B259" s="50"/>
      <c r="C259" s="68" t="s">
        <v>202</v>
      </c>
      <c r="D259" s="51">
        <f t="shared" si="89"/>
        <v>45331</v>
      </c>
      <c r="E259" s="51">
        <f t="shared" si="90"/>
        <v>45331</v>
      </c>
      <c r="F259" s="51">
        <f t="shared" si="91"/>
        <v>45330</v>
      </c>
      <c r="G259" s="84">
        <v>45332</v>
      </c>
      <c r="H259" s="84">
        <f t="shared" si="92"/>
        <v>45357</v>
      </c>
      <c r="I259" s="171">
        <f t="shared" si="93"/>
        <v>45364</v>
      </c>
    </row>
    <row r="260" spans="1:14" s="2" customFormat="1" ht="15.75">
      <c r="A260" s="143" t="s">
        <v>461</v>
      </c>
      <c r="B260" s="50"/>
      <c r="C260" s="68" t="s">
        <v>458</v>
      </c>
      <c r="D260" s="42">
        <f t="shared" si="89"/>
        <v>45339</v>
      </c>
      <c r="E260" s="42">
        <f t="shared" si="90"/>
        <v>45339</v>
      </c>
      <c r="F260" s="42">
        <f t="shared" si="91"/>
        <v>45338</v>
      </c>
      <c r="G260" s="84">
        <v>45340</v>
      </c>
      <c r="H260" s="84">
        <f t="shared" si="92"/>
        <v>45365</v>
      </c>
      <c r="I260" s="171">
        <f t="shared" si="93"/>
        <v>45372</v>
      </c>
    </row>
    <row r="261" spans="1:14" s="2" customFormat="1" ht="18" customHeight="1">
      <c r="A261" s="143" t="s">
        <v>462</v>
      </c>
      <c r="B261" s="50"/>
      <c r="C261" s="68" t="s">
        <v>459</v>
      </c>
      <c r="D261" s="42">
        <f t="shared" si="89"/>
        <v>45346</v>
      </c>
      <c r="E261" s="42">
        <f t="shared" si="90"/>
        <v>45346</v>
      </c>
      <c r="F261" s="42">
        <f t="shared" si="91"/>
        <v>45345</v>
      </c>
      <c r="G261" s="84">
        <v>45347</v>
      </c>
      <c r="H261" s="84">
        <f t="shared" si="92"/>
        <v>45372</v>
      </c>
      <c r="I261" s="171">
        <f t="shared" si="93"/>
        <v>45379</v>
      </c>
    </row>
    <row r="262" spans="1:14" s="2" customFormat="1" ht="15.75">
      <c r="A262" s="143" t="s">
        <v>463</v>
      </c>
      <c r="B262" s="50"/>
      <c r="C262" s="68" t="s">
        <v>460</v>
      </c>
      <c r="D262" s="42">
        <f t="shared" si="89"/>
        <v>45352</v>
      </c>
      <c r="E262" s="42">
        <f t="shared" si="90"/>
        <v>45352</v>
      </c>
      <c r="F262" s="42">
        <f t="shared" si="91"/>
        <v>45351</v>
      </c>
      <c r="G262" s="84">
        <v>45353</v>
      </c>
      <c r="H262" s="84">
        <f t="shared" si="92"/>
        <v>45378</v>
      </c>
      <c r="I262" s="171">
        <f t="shared" si="93"/>
        <v>45385</v>
      </c>
    </row>
    <row r="263" spans="1:14" s="2" customFormat="1" ht="16.5" thickBot="1">
      <c r="A263" s="297" t="s">
        <v>168</v>
      </c>
      <c r="B263" s="298"/>
      <c r="C263" s="298"/>
      <c r="D263" s="298"/>
      <c r="E263" s="298"/>
      <c r="F263" s="298"/>
      <c r="G263" s="298"/>
      <c r="H263" s="298"/>
      <c r="I263" s="299"/>
    </row>
    <row r="264" spans="1:14" s="2" customFormat="1" ht="16.5" thickBot="1">
      <c r="A264" s="94"/>
      <c r="B264" s="94"/>
      <c r="C264" s="94"/>
      <c r="D264" s="94"/>
      <c r="E264" s="94"/>
      <c r="F264" s="94"/>
      <c r="G264" s="94"/>
      <c r="H264" s="94"/>
      <c r="I264" s="94"/>
    </row>
    <row r="265" spans="1:14" s="2" customFormat="1" ht="15.75">
      <c r="A265" s="303" t="s">
        <v>208</v>
      </c>
      <c r="B265" s="70" t="s">
        <v>209</v>
      </c>
      <c r="C265" s="70"/>
      <c r="D265" s="70"/>
      <c r="E265" s="70"/>
      <c r="F265" s="70"/>
      <c r="G265" s="70"/>
      <c r="H265" s="70"/>
      <c r="I265" s="71"/>
      <c r="M265" s="196"/>
    </row>
    <row r="266" spans="1:14" s="2" customFormat="1" ht="15.75">
      <c r="A266" s="304"/>
      <c r="B266" s="77" t="s">
        <v>210</v>
      </c>
      <c r="C266" s="77"/>
      <c r="D266" s="77"/>
      <c r="E266" s="77"/>
      <c r="F266" s="77"/>
      <c r="G266" s="77"/>
      <c r="H266" s="77"/>
      <c r="I266" s="115"/>
      <c r="J266" s="196"/>
      <c r="K266" s="196"/>
    </row>
    <row r="267" spans="1:14" s="2" customFormat="1" ht="15.75">
      <c r="A267" s="304"/>
      <c r="B267" s="77" t="s">
        <v>211</v>
      </c>
      <c r="C267" s="77"/>
      <c r="D267" s="77"/>
      <c r="E267" s="77"/>
      <c r="F267" s="77"/>
      <c r="G267" s="77"/>
      <c r="H267" s="77"/>
      <c r="I267" s="115"/>
      <c r="J267" s="196"/>
      <c r="K267" s="196"/>
    </row>
    <row r="268" spans="1:14" s="2" customFormat="1" ht="15.75">
      <c r="A268" s="291" t="s">
        <v>4</v>
      </c>
      <c r="B268" s="292" t="s">
        <v>5</v>
      </c>
      <c r="C268" s="293" t="s">
        <v>6</v>
      </c>
      <c r="D268" s="294" t="s">
        <v>7</v>
      </c>
      <c r="E268" s="295" t="s">
        <v>43</v>
      </c>
      <c r="F268" s="295" t="s">
        <v>130</v>
      </c>
      <c r="G268" s="24" t="s">
        <v>25</v>
      </c>
      <c r="H268" s="296" t="s">
        <v>11</v>
      </c>
      <c r="I268" s="172" t="s">
        <v>212</v>
      </c>
      <c r="J268" s="196"/>
      <c r="K268" s="196"/>
      <c r="N268" s="196"/>
    </row>
    <row r="269" spans="1:14" s="2" customFormat="1" ht="31.5">
      <c r="A269" s="291"/>
      <c r="B269" s="292"/>
      <c r="C269" s="293"/>
      <c r="D269" s="294"/>
      <c r="E269" s="295"/>
      <c r="F269" s="295"/>
      <c r="G269" s="23" t="s">
        <v>14</v>
      </c>
      <c r="H269" s="296"/>
      <c r="I269" s="109" t="s">
        <v>213</v>
      </c>
      <c r="N269" s="196"/>
    </row>
    <row r="270" spans="1:14" s="2" customFormat="1" ht="15.75">
      <c r="A270" s="143" t="s">
        <v>199</v>
      </c>
      <c r="B270" s="50"/>
      <c r="C270" s="68" t="s">
        <v>200</v>
      </c>
      <c r="D270" s="51">
        <f t="shared" ref="D270:D275" si="94">G270-1</f>
        <v>45321</v>
      </c>
      <c r="E270" s="51">
        <f t="shared" ref="E270:E275" si="95">G270-1</f>
        <v>45321</v>
      </c>
      <c r="F270" s="51">
        <f t="shared" ref="F270:F275" si="96">G270-2</f>
        <v>45320</v>
      </c>
      <c r="G270" s="84">
        <v>45322</v>
      </c>
      <c r="H270" s="85" t="s">
        <v>198</v>
      </c>
      <c r="I270" s="171">
        <f t="shared" ref="I270:I275" si="97">G270+22</f>
        <v>45344</v>
      </c>
      <c r="N270" s="196"/>
    </row>
    <row r="271" spans="1:14" ht="15.75">
      <c r="A271" s="143" t="s">
        <v>116</v>
      </c>
      <c r="B271" s="50"/>
      <c r="C271" s="68" t="s">
        <v>117</v>
      </c>
      <c r="D271" s="42">
        <f t="shared" si="94"/>
        <v>45327</v>
      </c>
      <c r="E271" s="42">
        <f t="shared" si="95"/>
        <v>45327</v>
      </c>
      <c r="F271" s="42">
        <f t="shared" si="96"/>
        <v>45326</v>
      </c>
      <c r="G271" s="84">
        <v>45328</v>
      </c>
      <c r="H271" s="85" t="s">
        <v>198</v>
      </c>
      <c r="I271" s="171">
        <f t="shared" si="97"/>
        <v>45350</v>
      </c>
      <c r="N271" s="196"/>
    </row>
    <row r="272" spans="1:14" ht="15.75">
      <c r="A272" s="143" t="s">
        <v>201</v>
      </c>
      <c r="B272" s="50"/>
      <c r="C272" s="68" t="s">
        <v>202</v>
      </c>
      <c r="D272" s="51">
        <f t="shared" si="94"/>
        <v>45331</v>
      </c>
      <c r="E272" s="51">
        <f t="shared" si="95"/>
        <v>45331</v>
      </c>
      <c r="F272" s="51">
        <f t="shared" si="96"/>
        <v>45330</v>
      </c>
      <c r="G272" s="84">
        <v>45332</v>
      </c>
      <c r="H272" s="84"/>
      <c r="I272" s="171">
        <f t="shared" si="97"/>
        <v>45354</v>
      </c>
      <c r="N272" s="196"/>
    </row>
    <row r="273" spans="1:15" s="2" customFormat="1" ht="15.75">
      <c r="A273" s="143" t="s">
        <v>461</v>
      </c>
      <c r="B273" s="50"/>
      <c r="C273" s="68" t="s">
        <v>458</v>
      </c>
      <c r="D273" s="42">
        <f t="shared" si="94"/>
        <v>45339</v>
      </c>
      <c r="E273" s="42">
        <f t="shared" si="95"/>
        <v>45339</v>
      </c>
      <c r="F273" s="42">
        <f t="shared" si="96"/>
        <v>45338</v>
      </c>
      <c r="G273" s="84">
        <v>45340</v>
      </c>
      <c r="H273" s="85" t="s">
        <v>198</v>
      </c>
      <c r="I273" s="171">
        <f t="shared" si="97"/>
        <v>45362</v>
      </c>
      <c r="N273" s="196"/>
    </row>
    <row r="274" spans="1:15" s="2" customFormat="1" ht="15.75">
      <c r="A274" s="143" t="s">
        <v>462</v>
      </c>
      <c r="B274" s="50"/>
      <c r="C274" s="68" t="s">
        <v>459</v>
      </c>
      <c r="D274" s="42">
        <f t="shared" si="94"/>
        <v>45346</v>
      </c>
      <c r="E274" s="42">
        <f t="shared" si="95"/>
        <v>45346</v>
      </c>
      <c r="F274" s="42">
        <f t="shared" si="96"/>
        <v>45345</v>
      </c>
      <c r="G274" s="84">
        <v>45347</v>
      </c>
      <c r="H274" s="85" t="s">
        <v>198</v>
      </c>
      <c r="I274" s="171">
        <f t="shared" si="97"/>
        <v>45369</v>
      </c>
      <c r="N274" s="196"/>
    </row>
    <row r="275" spans="1:15" s="2" customFormat="1" ht="15.75">
      <c r="A275" s="143" t="s">
        <v>463</v>
      </c>
      <c r="B275" s="50"/>
      <c r="C275" s="68" t="s">
        <v>460</v>
      </c>
      <c r="D275" s="42">
        <f t="shared" si="94"/>
        <v>45352</v>
      </c>
      <c r="E275" s="42">
        <f t="shared" si="95"/>
        <v>45352</v>
      </c>
      <c r="F275" s="42">
        <f t="shared" si="96"/>
        <v>45351</v>
      </c>
      <c r="G275" s="84">
        <v>45353</v>
      </c>
      <c r="H275" s="85" t="s">
        <v>198</v>
      </c>
      <c r="I275" s="171">
        <f t="shared" si="97"/>
        <v>45375</v>
      </c>
      <c r="N275" s="196"/>
    </row>
    <row r="276" spans="1:15" s="2" customFormat="1" ht="16.5" thickBot="1">
      <c r="A276" s="297" t="s">
        <v>168</v>
      </c>
      <c r="B276" s="298"/>
      <c r="C276" s="298"/>
      <c r="D276" s="298"/>
      <c r="E276" s="298"/>
      <c r="F276" s="298"/>
      <c r="G276" s="298"/>
      <c r="H276" s="298"/>
      <c r="I276" s="299"/>
      <c r="N276" s="196"/>
    </row>
    <row r="277" spans="1:15" s="2" customFormat="1" ht="16.5" thickBot="1">
      <c r="A277" s="94"/>
      <c r="B277" s="89"/>
      <c r="C277" s="90"/>
      <c r="D277" s="90"/>
      <c r="E277" s="90"/>
      <c r="F277" s="90"/>
      <c r="G277" s="90"/>
      <c r="H277" s="90"/>
      <c r="I277" s="90"/>
      <c r="N277" s="196"/>
    </row>
    <row r="278" spans="1:15" s="2" customFormat="1" ht="15.75">
      <c r="A278" s="303" t="s">
        <v>214</v>
      </c>
      <c r="B278" s="305" t="s">
        <v>215</v>
      </c>
      <c r="C278" s="305"/>
      <c r="D278" s="305"/>
      <c r="E278" s="305"/>
      <c r="F278" s="305"/>
      <c r="G278" s="305"/>
      <c r="H278" s="305"/>
      <c r="I278" s="306"/>
      <c r="N278" s="196"/>
    </row>
    <row r="279" spans="1:15" s="2" customFormat="1" ht="15.75">
      <c r="A279" s="304"/>
      <c r="B279" s="307" t="s">
        <v>210</v>
      </c>
      <c r="C279" s="307"/>
      <c r="D279" s="307"/>
      <c r="E279" s="307"/>
      <c r="F279" s="307"/>
      <c r="G279" s="307"/>
      <c r="H279" s="307"/>
      <c r="I279" s="308"/>
      <c r="N279" s="196"/>
    </row>
    <row r="280" spans="1:15" s="131" customFormat="1" ht="15.75">
      <c r="A280" s="304"/>
      <c r="B280" s="307" t="s">
        <v>211</v>
      </c>
      <c r="C280" s="307"/>
      <c r="D280" s="307"/>
      <c r="E280" s="307"/>
      <c r="F280" s="307"/>
      <c r="G280" s="307"/>
      <c r="H280" s="307"/>
      <c r="I280" s="308"/>
      <c r="J280" s="2"/>
      <c r="K280" s="2"/>
      <c r="L280" s="2"/>
      <c r="M280" s="2"/>
      <c r="O280" s="173"/>
    </row>
    <row r="281" spans="1:15" s="2" customFormat="1" ht="15.75">
      <c r="A281" s="291" t="s">
        <v>4</v>
      </c>
      <c r="B281" s="292" t="s">
        <v>5</v>
      </c>
      <c r="C281" s="293" t="s">
        <v>6</v>
      </c>
      <c r="D281" s="294" t="s">
        <v>7</v>
      </c>
      <c r="E281" s="295" t="s">
        <v>43</v>
      </c>
      <c r="F281" s="295" t="s">
        <v>130</v>
      </c>
      <c r="G281" s="24" t="s">
        <v>25</v>
      </c>
      <c r="H281" s="296" t="s">
        <v>11</v>
      </c>
      <c r="I281" s="172" t="s">
        <v>212</v>
      </c>
      <c r="O281" s="196"/>
    </row>
    <row r="282" spans="1:15" s="2" customFormat="1" ht="31.5">
      <c r="A282" s="291"/>
      <c r="B282" s="292"/>
      <c r="C282" s="293"/>
      <c r="D282" s="294"/>
      <c r="E282" s="295"/>
      <c r="F282" s="295"/>
      <c r="G282" s="23" t="s">
        <v>14</v>
      </c>
      <c r="H282" s="296"/>
      <c r="I282" s="109" t="s">
        <v>216</v>
      </c>
    </row>
    <row r="283" spans="1:15" s="2" customFormat="1" ht="15.75">
      <c r="A283" s="143" t="s">
        <v>199</v>
      </c>
      <c r="B283" s="50"/>
      <c r="C283" s="68" t="s">
        <v>200</v>
      </c>
      <c r="D283" s="51">
        <f t="shared" ref="D283:D288" si="98">G283-1</f>
        <v>45321</v>
      </c>
      <c r="E283" s="51">
        <f t="shared" ref="E283:E288" si="99">G283-1</f>
        <v>45321</v>
      </c>
      <c r="F283" s="51">
        <f t="shared" ref="F283:F288" si="100">G283-2</f>
        <v>45320</v>
      </c>
      <c r="G283" s="84">
        <v>45322</v>
      </c>
      <c r="H283" s="85" t="s">
        <v>198</v>
      </c>
      <c r="I283" s="171">
        <f>G283+22</f>
        <v>45344</v>
      </c>
    </row>
    <row r="284" spans="1:15" s="2" customFormat="1" ht="15.75">
      <c r="A284" s="143" t="s">
        <v>116</v>
      </c>
      <c r="B284" s="50"/>
      <c r="C284" s="68" t="s">
        <v>117</v>
      </c>
      <c r="D284" s="42">
        <f t="shared" si="98"/>
        <v>45327</v>
      </c>
      <c r="E284" s="42">
        <f t="shared" si="99"/>
        <v>45327</v>
      </c>
      <c r="F284" s="42">
        <f t="shared" si="100"/>
        <v>45326</v>
      </c>
      <c r="G284" s="84">
        <v>45328</v>
      </c>
      <c r="H284" s="85" t="s">
        <v>198</v>
      </c>
      <c r="I284" s="171">
        <f>G284+22</f>
        <v>45350</v>
      </c>
    </row>
    <row r="285" spans="1:15" s="2" customFormat="1" ht="15.75">
      <c r="A285" s="143" t="s">
        <v>201</v>
      </c>
      <c r="B285" s="50"/>
      <c r="C285" s="68" t="s">
        <v>202</v>
      </c>
      <c r="D285" s="51">
        <f t="shared" si="98"/>
        <v>45331</v>
      </c>
      <c r="E285" s="51">
        <f t="shared" si="99"/>
        <v>45331</v>
      </c>
      <c r="F285" s="51">
        <f t="shared" si="100"/>
        <v>45330</v>
      </c>
      <c r="G285" s="84">
        <v>45332</v>
      </c>
      <c r="H285" s="85" t="s">
        <v>198</v>
      </c>
      <c r="I285" s="171">
        <f>G285+22</f>
        <v>45354</v>
      </c>
    </row>
    <row r="286" spans="1:15" s="2" customFormat="1" ht="15.75">
      <c r="A286" s="143" t="s">
        <v>461</v>
      </c>
      <c r="B286" s="50"/>
      <c r="C286" s="68" t="s">
        <v>458</v>
      </c>
      <c r="D286" s="42">
        <f t="shared" si="98"/>
        <v>45339</v>
      </c>
      <c r="E286" s="42">
        <f t="shared" si="99"/>
        <v>45339</v>
      </c>
      <c r="F286" s="42">
        <f t="shared" si="100"/>
        <v>45338</v>
      </c>
      <c r="G286" s="84">
        <v>45340</v>
      </c>
      <c r="H286" s="85" t="s">
        <v>198</v>
      </c>
      <c r="I286" s="171">
        <f>G286+22</f>
        <v>45362</v>
      </c>
    </row>
    <row r="287" spans="1:15" s="2" customFormat="1" ht="15.75">
      <c r="A287" s="143" t="s">
        <v>462</v>
      </c>
      <c r="B287" s="50"/>
      <c r="C287" s="68" t="s">
        <v>459</v>
      </c>
      <c r="D287" s="42">
        <f t="shared" si="98"/>
        <v>45346</v>
      </c>
      <c r="E287" s="42">
        <f t="shared" si="99"/>
        <v>45346</v>
      </c>
      <c r="F287" s="42">
        <f t="shared" si="100"/>
        <v>45345</v>
      </c>
      <c r="G287" s="84">
        <v>45347</v>
      </c>
      <c r="H287" s="85" t="s">
        <v>198</v>
      </c>
      <c r="I287" s="171">
        <f>G287+22</f>
        <v>45369</v>
      </c>
    </row>
    <row r="288" spans="1:15" s="2" customFormat="1" ht="15.75">
      <c r="A288" s="143" t="s">
        <v>463</v>
      </c>
      <c r="B288" s="50"/>
      <c r="C288" s="68" t="s">
        <v>460</v>
      </c>
      <c r="D288" s="42">
        <f t="shared" si="98"/>
        <v>45352</v>
      </c>
      <c r="E288" s="42">
        <f t="shared" si="99"/>
        <v>45352</v>
      </c>
      <c r="F288" s="42">
        <f t="shared" si="100"/>
        <v>45351</v>
      </c>
      <c r="G288" s="84">
        <v>45353</v>
      </c>
      <c r="H288" s="85"/>
      <c r="I288" s="171"/>
      <c r="O288" s="196"/>
    </row>
    <row r="289" spans="1:15" s="2" customFormat="1" ht="15.75">
      <c r="A289" s="300" t="s">
        <v>217</v>
      </c>
      <c r="B289" s="301"/>
      <c r="C289" s="301"/>
      <c r="D289" s="301"/>
      <c r="E289" s="301"/>
      <c r="F289" s="301"/>
      <c r="G289" s="301"/>
      <c r="H289" s="301"/>
      <c r="I289" s="302"/>
      <c r="O289" s="196"/>
    </row>
    <row r="290" spans="1:15" s="2" customFormat="1" ht="16.5" thickBot="1">
      <c r="A290" s="297" t="s">
        <v>168</v>
      </c>
      <c r="B290" s="298"/>
      <c r="C290" s="298"/>
      <c r="D290" s="298"/>
      <c r="E290" s="298"/>
      <c r="F290" s="298"/>
      <c r="G290" s="298"/>
      <c r="H290" s="298"/>
      <c r="I290" s="299"/>
      <c r="O290" s="196"/>
    </row>
    <row r="291" spans="1:15" ht="15.75" thickBot="1"/>
    <row r="292" spans="1:15" ht="15.75">
      <c r="A292" s="289" t="s">
        <v>218</v>
      </c>
      <c r="B292" s="70" t="s">
        <v>219</v>
      </c>
      <c r="C292" s="70"/>
      <c r="D292" s="70"/>
      <c r="E292" s="70"/>
      <c r="F292" s="70"/>
      <c r="G292" s="70"/>
      <c r="H292" s="71"/>
      <c r="M292" s="196"/>
      <c r="N292" s="196"/>
    </row>
    <row r="293" spans="1:15" ht="15.75">
      <c r="A293" s="290"/>
      <c r="B293" s="77" t="s">
        <v>23</v>
      </c>
      <c r="C293" s="77"/>
      <c r="D293" s="77"/>
      <c r="E293" s="77"/>
      <c r="F293" s="77"/>
      <c r="G293" s="77"/>
      <c r="H293" s="115"/>
      <c r="M293" s="196"/>
      <c r="N293" s="196"/>
    </row>
    <row r="294" spans="1:15" ht="15.75">
      <c r="A294" s="290"/>
      <c r="B294" s="77" t="s">
        <v>220</v>
      </c>
      <c r="C294" s="77"/>
      <c r="D294" s="77"/>
      <c r="E294" s="77"/>
      <c r="F294" s="77"/>
      <c r="G294" s="77"/>
      <c r="H294" s="115"/>
      <c r="M294" s="196"/>
      <c r="N294" s="196"/>
    </row>
    <row r="295" spans="1:15" ht="15.75" customHeight="1">
      <c r="A295" s="291" t="s">
        <v>4</v>
      </c>
      <c r="B295" s="292" t="s">
        <v>5</v>
      </c>
      <c r="C295" s="293" t="s">
        <v>6</v>
      </c>
      <c r="D295" s="294" t="s">
        <v>7</v>
      </c>
      <c r="E295" s="295" t="s">
        <v>43</v>
      </c>
      <c r="F295" s="295" t="s">
        <v>130</v>
      </c>
      <c r="G295" s="24" t="s">
        <v>25</v>
      </c>
      <c r="H295" s="172" t="s">
        <v>13</v>
      </c>
      <c r="M295" s="196"/>
      <c r="N295" s="196"/>
    </row>
    <row r="296" spans="1:15" ht="31.5">
      <c r="A296" s="291"/>
      <c r="B296" s="292"/>
      <c r="C296" s="293"/>
      <c r="D296" s="294"/>
      <c r="E296" s="295"/>
      <c r="F296" s="295"/>
      <c r="G296" s="23" t="s">
        <v>14</v>
      </c>
      <c r="H296" s="109" t="s">
        <v>221</v>
      </c>
      <c r="M296" s="196"/>
      <c r="N296" s="196"/>
    </row>
    <row r="297" spans="1:15" ht="15.75">
      <c r="A297" s="118" t="s">
        <v>438</v>
      </c>
      <c r="B297" s="18">
        <v>9302097</v>
      </c>
      <c r="C297" s="17" t="s">
        <v>437</v>
      </c>
      <c r="D297" s="19">
        <f>G297-2</f>
        <v>45347</v>
      </c>
      <c r="E297" s="19">
        <f>G297-2</f>
        <v>45347</v>
      </c>
      <c r="F297" s="19">
        <f>G297-2</f>
        <v>45347</v>
      </c>
      <c r="G297" s="17">
        <v>45349</v>
      </c>
      <c r="H297" s="142">
        <f>G297+3</f>
        <v>45352</v>
      </c>
      <c r="M297" s="196"/>
      <c r="N297" s="196"/>
    </row>
    <row r="298" spans="1:15" ht="15.75">
      <c r="A298" s="118" t="s">
        <v>513</v>
      </c>
      <c r="B298" s="18">
        <v>9324849</v>
      </c>
      <c r="C298" s="19" t="s">
        <v>510</v>
      </c>
      <c r="D298" s="19">
        <f>G298-2</f>
        <v>45350</v>
      </c>
      <c r="E298" s="19">
        <f>G298-2</f>
        <v>45350</v>
      </c>
      <c r="F298" s="19">
        <f>G298-2</f>
        <v>45350</v>
      </c>
      <c r="G298" s="17">
        <v>45352</v>
      </c>
      <c r="H298" s="142">
        <f t="shared" ref="H298:H300" si="101">G298+3</f>
        <v>45355</v>
      </c>
      <c r="M298" s="196"/>
      <c r="N298" s="196"/>
    </row>
    <row r="299" spans="1:15" ht="15.75">
      <c r="A299" s="118" t="s">
        <v>514</v>
      </c>
      <c r="B299" s="18">
        <v>9407134</v>
      </c>
      <c r="C299" s="19" t="s">
        <v>511</v>
      </c>
      <c r="D299" s="19">
        <f t="shared" ref="D299:D300" si="102">G299-2</f>
        <v>45357</v>
      </c>
      <c r="E299" s="19">
        <f t="shared" ref="E299:E300" si="103">G299-2</f>
        <v>45357</v>
      </c>
      <c r="F299" s="19">
        <f t="shared" ref="F299:F300" si="104">G299-2</f>
        <v>45357</v>
      </c>
      <c r="G299" s="17">
        <v>45359</v>
      </c>
      <c r="H299" s="142">
        <f t="shared" si="101"/>
        <v>45362</v>
      </c>
      <c r="M299" s="196"/>
      <c r="N299" s="196"/>
    </row>
    <row r="300" spans="1:15" ht="21" customHeight="1">
      <c r="A300" s="113" t="s">
        <v>516</v>
      </c>
      <c r="B300" s="22" t="s">
        <v>139</v>
      </c>
      <c r="C300" s="21" t="s">
        <v>512</v>
      </c>
      <c r="D300" s="19">
        <f t="shared" si="102"/>
        <v>45372</v>
      </c>
      <c r="E300" s="19">
        <f t="shared" si="103"/>
        <v>45372</v>
      </c>
      <c r="F300" s="19">
        <f t="shared" si="104"/>
        <v>45372</v>
      </c>
      <c r="G300" s="114">
        <v>45374</v>
      </c>
      <c r="H300" s="142">
        <f t="shared" si="101"/>
        <v>45377</v>
      </c>
      <c r="M300" s="196"/>
      <c r="N300" s="196"/>
    </row>
    <row r="301" spans="1:15" ht="16.5" thickBot="1">
      <c r="A301" s="297" t="s">
        <v>222</v>
      </c>
      <c r="B301" s="298"/>
      <c r="C301" s="298"/>
      <c r="D301" s="298"/>
      <c r="E301" s="298"/>
      <c r="F301" s="298"/>
      <c r="G301" s="298"/>
      <c r="H301" s="299"/>
      <c r="M301" s="196"/>
      <c r="N301" s="196"/>
    </row>
    <row r="302" spans="1:15" ht="15.75" thickBot="1"/>
    <row r="303" spans="1:15" s="129" customFormat="1" ht="15.75">
      <c r="A303" s="289" t="s">
        <v>223</v>
      </c>
      <c r="B303" s="70" t="s">
        <v>224</v>
      </c>
      <c r="C303" s="70"/>
      <c r="D303" s="70"/>
      <c r="E303" s="70"/>
      <c r="F303" s="70"/>
      <c r="G303" s="70"/>
      <c r="H303" s="70"/>
      <c r="I303" s="70"/>
      <c r="J303" s="70"/>
      <c r="K303" s="70"/>
      <c r="L303" s="70"/>
      <c r="M303" s="71"/>
    </row>
    <row r="304" spans="1:15" ht="15.75">
      <c r="A304" s="290"/>
      <c r="B304" s="65" t="s">
        <v>225</v>
      </c>
      <c r="C304" s="62"/>
      <c r="D304" s="62"/>
      <c r="E304" s="62"/>
      <c r="F304" s="62"/>
      <c r="G304" s="62"/>
      <c r="H304" s="62"/>
      <c r="I304" s="62"/>
      <c r="J304" s="62"/>
      <c r="K304" s="62"/>
      <c r="L304" s="62"/>
      <c r="M304" s="103"/>
      <c r="N304" s="196"/>
    </row>
    <row r="305" spans="1:14" s="129" customFormat="1" ht="15.75">
      <c r="A305" s="290"/>
      <c r="B305" s="65" t="s">
        <v>172</v>
      </c>
      <c r="C305" s="65"/>
      <c r="D305" s="65"/>
      <c r="E305" s="65"/>
      <c r="F305" s="65"/>
      <c r="G305" s="65"/>
      <c r="H305" s="65"/>
      <c r="I305" s="65"/>
      <c r="J305" s="65"/>
      <c r="K305" s="65"/>
      <c r="L305" s="65"/>
      <c r="M305" s="104"/>
      <c r="N305" s="132"/>
    </row>
    <row r="306" spans="1:14" s="129" customFormat="1" ht="15.75">
      <c r="A306" s="291" t="s">
        <v>4</v>
      </c>
      <c r="B306" s="292" t="s">
        <v>5</v>
      </c>
      <c r="C306" s="293" t="s">
        <v>6</v>
      </c>
      <c r="D306" s="294" t="s">
        <v>7</v>
      </c>
      <c r="E306" s="295" t="s">
        <v>43</v>
      </c>
      <c r="F306" s="295" t="s">
        <v>130</v>
      </c>
      <c r="G306" s="24" t="s">
        <v>25</v>
      </c>
      <c r="H306" s="296" t="s">
        <v>131</v>
      </c>
      <c r="I306" s="283" t="s">
        <v>226</v>
      </c>
      <c r="J306" s="25" t="s">
        <v>13</v>
      </c>
      <c r="K306" s="25" t="s">
        <v>13</v>
      </c>
      <c r="L306" s="25" t="s">
        <v>13</v>
      </c>
      <c r="M306" s="107" t="s">
        <v>13</v>
      </c>
      <c r="N306" s="132"/>
    </row>
    <row r="307" spans="1:14" s="129" customFormat="1" ht="47.25">
      <c r="A307" s="291"/>
      <c r="B307" s="292"/>
      <c r="C307" s="293"/>
      <c r="D307" s="294"/>
      <c r="E307" s="295"/>
      <c r="F307" s="295"/>
      <c r="G307" s="23" t="s">
        <v>14</v>
      </c>
      <c r="H307" s="296"/>
      <c r="I307" s="283"/>
      <c r="J307" s="26" t="s">
        <v>425</v>
      </c>
      <c r="K307" s="26" t="s">
        <v>426</v>
      </c>
      <c r="L307" s="97" t="s">
        <v>427</v>
      </c>
      <c r="M307" s="109" t="s">
        <v>428</v>
      </c>
      <c r="N307" s="132"/>
    </row>
    <row r="308" spans="1:14" s="129" customFormat="1" ht="15.75">
      <c r="A308" s="255" t="s">
        <v>118</v>
      </c>
      <c r="B308" s="95"/>
      <c r="C308" s="69" t="s">
        <v>119</v>
      </c>
      <c r="D308" s="51">
        <f t="shared" ref="D308:D313" si="105">G308-2</f>
        <v>45323</v>
      </c>
      <c r="E308" s="51">
        <f t="shared" ref="E308:E313" si="106">G308-1</f>
        <v>45324</v>
      </c>
      <c r="F308" s="51">
        <f t="shared" ref="F308:F313" si="107">G308-2</f>
        <v>45323</v>
      </c>
      <c r="G308" s="51">
        <v>45325</v>
      </c>
      <c r="H308" s="175" t="s">
        <v>198</v>
      </c>
      <c r="I308" s="72">
        <f t="shared" ref="I308:I313" si="108">G308+7</f>
        <v>45332</v>
      </c>
      <c r="J308" s="66">
        <f t="shared" ref="J308:J313" si="109">I308+16</f>
        <v>45348</v>
      </c>
      <c r="K308" s="66">
        <f>I308+19</f>
        <v>45351</v>
      </c>
      <c r="L308" s="67">
        <f>I308+25</f>
        <v>45357</v>
      </c>
      <c r="M308" s="108">
        <f>I308+31</f>
        <v>45363</v>
      </c>
      <c r="N308" s="2"/>
    </row>
    <row r="309" spans="1:14" s="129" customFormat="1" ht="15.75">
      <c r="A309" s="255" t="s">
        <v>121</v>
      </c>
      <c r="B309" s="95"/>
      <c r="C309" s="69" t="s">
        <v>122</v>
      </c>
      <c r="D309" s="51">
        <f t="shared" si="105"/>
        <v>45329</v>
      </c>
      <c r="E309" s="51">
        <f t="shared" si="106"/>
        <v>45330</v>
      </c>
      <c r="F309" s="51">
        <f t="shared" si="107"/>
        <v>45329</v>
      </c>
      <c r="G309" s="51">
        <v>45331</v>
      </c>
      <c r="H309" s="215" t="s">
        <v>198</v>
      </c>
      <c r="I309" s="72">
        <f t="shared" si="108"/>
        <v>45338</v>
      </c>
      <c r="J309" s="66">
        <f t="shared" si="109"/>
        <v>45354</v>
      </c>
      <c r="K309" s="66">
        <v>45265</v>
      </c>
      <c r="L309" s="67">
        <v>45270</v>
      </c>
      <c r="M309" s="106">
        <v>45277</v>
      </c>
      <c r="N309" s="2"/>
    </row>
    <row r="310" spans="1:14" s="129" customFormat="1" ht="15.75">
      <c r="A310" s="105" t="s">
        <v>124</v>
      </c>
      <c r="B310" s="80"/>
      <c r="C310" s="69" t="s">
        <v>125</v>
      </c>
      <c r="D310" s="51">
        <f t="shared" si="105"/>
        <v>45336</v>
      </c>
      <c r="E310" s="51">
        <f t="shared" si="106"/>
        <v>45337</v>
      </c>
      <c r="F310" s="51">
        <f t="shared" si="107"/>
        <v>45336</v>
      </c>
      <c r="G310" s="51">
        <f>G309+7</f>
        <v>45338</v>
      </c>
      <c r="H310" s="175" t="s">
        <v>198</v>
      </c>
      <c r="I310" s="72">
        <f t="shared" si="108"/>
        <v>45345</v>
      </c>
      <c r="J310" s="66">
        <f t="shared" si="109"/>
        <v>45361</v>
      </c>
      <c r="K310" s="66">
        <f>I310+19</f>
        <v>45364</v>
      </c>
      <c r="L310" s="67">
        <f>I310+25</f>
        <v>45370</v>
      </c>
      <c r="M310" s="106">
        <f>I310+31</f>
        <v>45376</v>
      </c>
      <c r="N310" s="132"/>
    </row>
    <row r="311" spans="1:14" s="129" customFormat="1" ht="15.75">
      <c r="A311" s="105" t="s">
        <v>449</v>
      </c>
      <c r="B311" s="95"/>
      <c r="C311" s="69" t="s">
        <v>446</v>
      </c>
      <c r="D311" s="51">
        <f t="shared" si="105"/>
        <v>45350</v>
      </c>
      <c r="E311" s="51">
        <f t="shared" si="106"/>
        <v>45351</v>
      </c>
      <c r="F311" s="51">
        <f t="shared" si="107"/>
        <v>45350</v>
      </c>
      <c r="G311" s="51">
        <v>45352</v>
      </c>
      <c r="H311" s="175" t="s">
        <v>198</v>
      </c>
      <c r="I311" s="72">
        <f t="shared" si="108"/>
        <v>45359</v>
      </c>
      <c r="J311" s="66">
        <f t="shared" si="109"/>
        <v>45375</v>
      </c>
      <c r="K311" s="66">
        <f>I311+19</f>
        <v>45378</v>
      </c>
      <c r="L311" s="67">
        <f>I311+25</f>
        <v>45384</v>
      </c>
      <c r="M311" s="106">
        <f>I311+31</f>
        <v>45390</v>
      </c>
      <c r="N311" s="132"/>
    </row>
    <row r="312" spans="1:14" s="129" customFormat="1" ht="15.75">
      <c r="A312" s="105" t="s">
        <v>450</v>
      </c>
      <c r="B312" s="95"/>
      <c r="C312" s="69" t="s">
        <v>447</v>
      </c>
      <c r="D312" s="51">
        <f t="shared" si="105"/>
        <v>45357</v>
      </c>
      <c r="E312" s="51">
        <f t="shared" si="106"/>
        <v>45358</v>
      </c>
      <c r="F312" s="51">
        <f t="shared" si="107"/>
        <v>45357</v>
      </c>
      <c r="G312" s="51">
        <f>G311+7</f>
        <v>45359</v>
      </c>
      <c r="H312" s="175" t="s">
        <v>198</v>
      </c>
      <c r="I312" s="72">
        <f t="shared" si="108"/>
        <v>45366</v>
      </c>
      <c r="J312" s="66">
        <f t="shared" si="109"/>
        <v>45382</v>
      </c>
      <c r="K312" s="66">
        <f>I312+19</f>
        <v>45385</v>
      </c>
      <c r="L312" s="67">
        <f>I312+25</f>
        <v>45391</v>
      </c>
      <c r="M312" s="106">
        <f>I312+31</f>
        <v>45397</v>
      </c>
      <c r="N312" s="132"/>
    </row>
    <row r="313" spans="1:14" s="129" customFormat="1" ht="15.75">
      <c r="A313" s="105" t="s">
        <v>451</v>
      </c>
      <c r="B313" s="80"/>
      <c r="C313" s="69" t="s">
        <v>448</v>
      </c>
      <c r="D313" s="51">
        <f t="shared" si="105"/>
        <v>45364</v>
      </c>
      <c r="E313" s="51">
        <f t="shared" si="106"/>
        <v>45365</v>
      </c>
      <c r="F313" s="51">
        <f t="shared" si="107"/>
        <v>45364</v>
      </c>
      <c r="G313" s="51">
        <v>45366</v>
      </c>
      <c r="H313" s="175" t="s">
        <v>198</v>
      </c>
      <c r="I313" s="72">
        <f t="shared" si="108"/>
        <v>45373</v>
      </c>
      <c r="J313" s="66">
        <f t="shared" si="109"/>
        <v>45389</v>
      </c>
      <c r="K313" s="66">
        <f>I313+19</f>
        <v>45392</v>
      </c>
      <c r="L313" s="67">
        <f>I313+25</f>
        <v>45398</v>
      </c>
      <c r="M313" s="106">
        <f>I313+31</f>
        <v>45404</v>
      </c>
      <c r="N313" s="132"/>
    </row>
    <row r="314" spans="1:14" s="129" customFormat="1" ht="16.5" thickBot="1">
      <c r="A314" s="287" t="s">
        <v>168</v>
      </c>
      <c r="B314" s="287"/>
      <c r="C314" s="287"/>
      <c r="D314" s="287"/>
      <c r="E314" s="287"/>
      <c r="F314" s="287"/>
      <c r="G314" s="287"/>
      <c r="H314" s="287"/>
      <c r="I314" s="287"/>
      <c r="J314" s="287"/>
      <c r="K314" s="287"/>
      <c r="L314" s="287"/>
      <c r="M314" s="288"/>
      <c r="N314" s="132"/>
    </row>
    <row r="315" spans="1:14" ht="15.75" thickBot="1"/>
    <row r="316" spans="1:14" s="129" customFormat="1" ht="15.75">
      <c r="A316" s="289" t="s">
        <v>227</v>
      </c>
      <c r="B316" s="70" t="s">
        <v>228</v>
      </c>
      <c r="C316" s="70"/>
      <c r="D316" s="70"/>
      <c r="E316" s="70"/>
      <c r="F316" s="70"/>
      <c r="G316" s="70"/>
      <c r="H316" s="70"/>
      <c r="I316" s="70"/>
      <c r="J316" s="70"/>
      <c r="K316" s="70"/>
      <c r="L316" s="70"/>
      <c r="M316" s="71"/>
    </row>
    <row r="317" spans="1:14" ht="15.75">
      <c r="A317" s="290"/>
      <c r="B317" s="65" t="s">
        <v>225</v>
      </c>
      <c r="C317" s="62"/>
      <c r="D317" s="62"/>
      <c r="E317" s="62"/>
      <c r="F317" s="62"/>
      <c r="G317" s="62"/>
      <c r="H317" s="62"/>
      <c r="I317" s="62"/>
      <c r="J317" s="62"/>
      <c r="K317" s="62"/>
      <c r="L317" s="62"/>
      <c r="M317" s="103"/>
      <c r="N317" s="196"/>
    </row>
    <row r="318" spans="1:14" s="129" customFormat="1" ht="15.75">
      <c r="A318" s="290"/>
      <c r="B318" s="65" t="s">
        <v>172</v>
      </c>
      <c r="C318" s="65"/>
      <c r="D318" s="65"/>
      <c r="E318" s="65"/>
      <c r="F318" s="65"/>
      <c r="G318" s="65"/>
      <c r="H318" s="65"/>
      <c r="I318" s="65"/>
      <c r="J318" s="65"/>
      <c r="K318" s="65"/>
      <c r="L318" s="65"/>
      <c r="M318" s="104"/>
      <c r="N318" s="132"/>
    </row>
    <row r="319" spans="1:14" s="129" customFormat="1" ht="15.75">
      <c r="A319" s="291" t="s">
        <v>4</v>
      </c>
      <c r="B319" s="292" t="s">
        <v>5</v>
      </c>
      <c r="C319" s="293" t="s">
        <v>6</v>
      </c>
      <c r="D319" s="294" t="s">
        <v>7</v>
      </c>
      <c r="E319" s="295" t="s">
        <v>43</v>
      </c>
      <c r="F319" s="295" t="s">
        <v>130</v>
      </c>
      <c r="G319" s="24" t="s">
        <v>25</v>
      </c>
      <c r="H319" s="296" t="s">
        <v>131</v>
      </c>
      <c r="I319" s="283" t="s">
        <v>226</v>
      </c>
      <c r="J319" s="25" t="s">
        <v>13</v>
      </c>
      <c r="K319" s="25" t="s">
        <v>13</v>
      </c>
      <c r="L319" s="25" t="s">
        <v>13</v>
      </c>
      <c r="M319" s="107" t="s">
        <v>13</v>
      </c>
      <c r="N319" s="132"/>
    </row>
    <row r="320" spans="1:14" s="129" customFormat="1" ht="63">
      <c r="A320" s="291"/>
      <c r="B320" s="292"/>
      <c r="C320" s="293"/>
      <c r="D320" s="294"/>
      <c r="E320" s="295"/>
      <c r="F320" s="295"/>
      <c r="G320" s="23" t="s">
        <v>14</v>
      </c>
      <c r="H320" s="296"/>
      <c r="I320" s="283"/>
      <c r="J320" s="26" t="s">
        <v>429</v>
      </c>
      <c r="K320" s="26" t="s">
        <v>430</v>
      </c>
      <c r="L320" s="97" t="s">
        <v>431</v>
      </c>
      <c r="M320" s="109" t="s">
        <v>432</v>
      </c>
      <c r="N320" s="132"/>
    </row>
    <row r="321" spans="1:14" s="129" customFormat="1" ht="15.75">
      <c r="A321" s="255" t="s">
        <v>118</v>
      </c>
      <c r="B321" s="95"/>
      <c r="C321" s="69" t="s">
        <v>119</v>
      </c>
      <c r="D321" s="51">
        <f t="shared" ref="D321:D326" si="110">G321-2</f>
        <v>45323</v>
      </c>
      <c r="E321" s="51">
        <f t="shared" ref="E321:E326" si="111">G321-1</f>
        <v>45324</v>
      </c>
      <c r="F321" s="51">
        <f t="shared" ref="F321:F326" si="112">G321-2</f>
        <v>45323</v>
      </c>
      <c r="G321" s="51">
        <v>45325</v>
      </c>
      <c r="H321" s="175" t="s">
        <v>198</v>
      </c>
      <c r="I321" s="72">
        <f t="shared" ref="I321:I326" si="113">G321+7</f>
        <v>45332</v>
      </c>
      <c r="J321" s="66">
        <f t="shared" ref="J321:J326" si="114">I321+9</f>
        <v>45341</v>
      </c>
      <c r="K321" s="66">
        <f t="shared" ref="K321:K326" si="115">I321+17</f>
        <v>45349</v>
      </c>
      <c r="L321" s="67">
        <f t="shared" ref="L321:L326" si="116">I321+24</f>
        <v>45356</v>
      </c>
      <c r="M321" s="108">
        <f t="shared" ref="M321:M326" si="117">I321+26</f>
        <v>45358</v>
      </c>
      <c r="N321" s="2"/>
    </row>
    <row r="322" spans="1:14" s="129" customFormat="1" ht="15.75">
      <c r="A322" s="255" t="s">
        <v>121</v>
      </c>
      <c r="B322" s="95"/>
      <c r="C322" s="69" t="s">
        <v>122</v>
      </c>
      <c r="D322" s="51">
        <f t="shared" si="110"/>
        <v>45329</v>
      </c>
      <c r="E322" s="51">
        <f t="shared" si="111"/>
        <v>45330</v>
      </c>
      <c r="F322" s="51">
        <f t="shared" si="112"/>
        <v>45329</v>
      </c>
      <c r="G322" s="51">
        <v>45331</v>
      </c>
      <c r="H322" s="215" t="s">
        <v>198</v>
      </c>
      <c r="I322" s="72">
        <f t="shared" si="113"/>
        <v>45338</v>
      </c>
      <c r="J322" s="66">
        <f t="shared" si="114"/>
        <v>45347</v>
      </c>
      <c r="K322" s="66">
        <f t="shared" si="115"/>
        <v>45355</v>
      </c>
      <c r="L322" s="67">
        <f t="shared" si="116"/>
        <v>45362</v>
      </c>
      <c r="M322" s="106">
        <f t="shared" si="117"/>
        <v>45364</v>
      </c>
      <c r="N322" s="2"/>
    </row>
    <row r="323" spans="1:14" s="129" customFormat="1" ht="15.75">
      <c r="A323" s="105" t="s">
        <v>124</v>
      </c>
      <c r="B323" s="80"/>
      <c r="C323" s="69" t="s">
        <v>125</v>
      </c>
      <c r="D323" s="51">
        <f t="shared" si="110"/>
        <v>45336</v>
      </c>
      <c r="E323" s="51">
        <f t="shared" si="111"/>
        <v>45337</v>
      </c>
      <c r="F323" s="51">
        <f t="shared" si="112"/>
        <v>45336</v>
      </c>
      <c r="G323" s="51">
        <f>G322+7</f>
        <v>45338</v>
      </c>
      <c r="H323" s="175" t="s">
        <v>198</v>
      </c>
      <c r="I323" s="72">
        <f t="shared" si="113"/>
        <v>45345</v>
      </c>
      <c r="J323" s="66">
        <f t="shared" si="114"/>
        <v>45354</v>
      </c>
      <c r="K323" s="66">
        <f t="shared" si="115"/>
        <v>45362</v>
      </c>
      <c r="L323" s="67">
        <f t="shared" si="116"/>
        <v>45369</v>
      </c>
      <c r="M323" s="106">
        <f t="shared" si="117"/>
        <v>45371</v>
      </c>
      <c r="N323" s="132"/>
    </row>
    <row r="324" spans="1:14" s="129" customFormat="1" ht="15.75">
      <c r="A324" s="105" t="s">
        <v>449</v>
      </c>
      <c r="B324" s="95"/>
      <c r="C324" s="69" t="s">
        <v>446</v>
      </c>
      <c r="D324" s="51">
        <f t="shared" si="110"/>
        <v>45350</v>
      </c>
      <c r="E324" s="51">
        <f t="shared" si="111"/>
        <v>45351</v>
      </c>
      <c r="F324" s="51">
        <f t="shared" si="112"/>
        <v>45350</v>
      </c>
      <c r="G324" s="51">
        <v>45352</v>
      </c>
      <c r="H324" s="175" t="s">
        <v>198</v>
      </c>
      <c r="I324" s="72">
        <f t="shared" si="113"/>
        <v>45359</v>
      </c>
      <c r="J324" s="66">
        <f t="shared" si="114"/>
        <v>45368</v>
      </c>
      <c r="K324" s="66">
        <f t="shared" si="115"/>
        <v>45376</v>
      </c>
      <c r="L324" s="67">
        <f t="shared" si="116"/>
        <v>45383</v>
      </c>
      <c r="M324" s="106">
        <f t="shared" si="117"/>
        <v>45385</v>
      </c>
      <c r="N324" s="132"/>
    </row>
    <row r="325" spans="1:14" s="129" customFormat="1" ht="15.75">
      <c r="A325" s="105" t="s">
        <v>450</v>
      </c>
      <c r="B325" s="95"/>
      <c r="C325" s="69" t="s">
        <v>447</v>
      </c>
      <c r="D325" s="51">
        <f t="shared" si="110"/>
        <v>45357</v>
      </c>
      <c r="E325" s="51">
        <f t="shared" si="111"/>
        <v>45358</v>
      </c>
      <c r="F325" s="51">
        <f t="shared" si="112"/>
        <v>45357</v>
      </c>
      <c r="G325" s="51">
        <f>G324+7</f>
        <v>45359</v>
      </c>
      <c r="H325" s="175" t="s">
        <v>198</v>
      </c>
      <c r="I325" s="72">
        <f t="shared" si="113"/>
        <v>45366</v>
      </c>
      <c r="J325" s="66">
        <f t="shared" si="114"/>
        <v>45375</v>
      </c>
      <c r="K325" s="66">
        <f t="shared" si="115"/>
        <v>45383</v>
      </c>
      <c r="L325" s="67">
        <f t="shared" si="116"/>
        <v>45390</v>
      </c>
      <c r="M325" s="106">
        <f t="shared" si="117"/>
        <v>45392</v>
      </c>
      <c r="N325" s="132"/>
    </row>
    <row r="326" spans="1:14" s="129" customFormat="1" ht="15.75">
      <c r="A326" s="105" t="s">
        <v>451</v>
      </c>
      <c r="B326" s="80"/>
      <c r="C326" s="69" t="s">
        <v>448</v>
      </c>
      <c r="D326" s="51">
        <f t="shared" si="110"/>
        <v>45364</v>
      </c>
      <c r="E326" s="51">
        <f t="shared" si="111"/>
        <v>45365</v>
      </c>
      <c r="F326" s="51">
        <f t="shared" si="112"/>
        <v>45364</v>
      </c>
      <c r="G326" s="51">
        <v>45366</v>
      </c>
      <c r="H326" s="175" t="s">
        <v>198</v>
      </c>
      <c r="I326" s="72">
        <f t="shared" si="113"/>
        <v>45373</v>
      </c>
      <c r="J326" s="66">
        <f t="shared" si="114"/>
        <v>45382</v>
      </c>
      <c r="K326" s="66">
        <f t="shared" si="115"/>
        <v>45390</v>
      </c>
      <c r="L326" s="67">
        <f t="shared" si="116"/>
        <v>45397</v>
      </c>
      <c r="M326" s="106">
        <f t="shared" si="117"/>
        <v>45399</v>
      </c>
      <c r="N326" s="132"/>
    </row>
    <row r="327" spans="1:14" s="129" customFormat="1" ht="16.5" thickBot="1">
      <c r="A327" s="287" t="s">
        <v>168</v>
      </c>
      <c r="B327" s="287"/>
      <c r="C327" s="287"/>
      <c r="D327" s="287"/>
      <c r="E327" s="287"/>
      <c r="F327" s="287"/>
      <c r="G327" s="287"/>
      <c r="H327" s="287"/>
      <c r="I327" s="287"/>
      <c r="J327" s="287"/>
      <c r="K327" s="287"/>
      <c r="L327" s="287"/>
      <c r="M327" s="288"/>
      <c r="N327" s="132"/>
    </row>
    <row r="328" spans="1:14" ht="15.75" thickBot="1"/>
    <row r="329" spans="1:14" s="129" customFormat="1" ht="15.75">
      <c r="A329" s="289" t="s">
        <v>229</v>
      </c>
      <c r="B329" s="70" t="s">
        <v>230</v>
      </c>
      <c r="C329" s="70"/>
      <c r="D329" s="70"/>
      <c r="E329" s="70"/>
      <c r="F329" s="70"/>
      <c r="G329" s="70"/>
      <c r="H329" s="70"/>
      <c r="I329" s="70"/>
      <c r="J329" s="70"/>
      <c r="K329" s="180"/>
      <c r="L329" s="184"/>
    </row>
    <row r="330" spans="1:14" ht="15.75">
      <c r="A330" s="290"/>
      <c r="B330" s="65" t="s">
        <v>225</v>
      </c>
      <c r="C330" s="62"/>
      <c r="D330" s="62"/>
      <c r="E330" s="62"/>
      <c r="F330" s="62"/>
      <c r="G330" s="62"/>
      <c r="H330" s="62"/>
      <c r="I330" s="62"/>
      <c r="J330" s="62"/>
      <c r="K330" s="181"/>
      <c r="L330" s="185"/>
      <c r="M330" s="196"/>
      <c r="N330" s="196"/>
    </row>
    <row r="331" spans="1:14" s="129" customFormat="1" ht="15.75">
      <c r="A331" s="290"/>
      <c r="B331" s="65" t="s">
        <v>172</v>
      </c>
      <c r="C331" s="65"/>
      <c r="D331" s="65"/>
      <c r="E331" s="65"/>
      <c r="F331" s="65"/>
      <c r="G331" s="65"/>
      <c r="H331" s="65"/>
      <c r="I331" s="65"/>
      <c r="J331" s="65"/>
      <c r="K331" s="182"/>
      <c r="L331" s="186"/>
      <c r="M331" s="132"/>
      <c r="N331" s="132"/>
    </row>
    <row r="332" spans="1:14" s="129" customFormat="1" ht="15.75">
      <c r="A332" s="291" t="s">
        <v>4</v>
      </c>
      <c r="B332" s="292" t="s">
        <v>5</v>
      </c>
      <c r="C332" s="293" t="s">
        <v>6</v>
      </c>
      <c r="D332" s="294" t="s">
        <v>7</v>
      </c>
      <c r="E332" s="295" t="s">
        <v>43</v>
      </c>
      <c r="F332" s="295" t="s">
        <v>130</v>
      </c>
      <c r="G332" s="24" t="s">
        <v>25</v>
      </c>
      <c r="H332" s="296" t="s">
        <v>131</v>
      </c>
      <c r="I332" s="283" t="s">
        <v>231</v>
      </c>
      <c r="J332" s="25" t="s">
        <v>13</v>
      </c>
      <c r="K332" s="96" t="s">
        <v>13</v>
      </c>
      <c r="L332" s="110" t="s">
        <v>13</v>
      </c>
      <c r="M332" s="132"/>
      <c r="N332" s="132"/>
    </row>
    <row r="333" spans="1:14" s="129" customFormat="1" ht="63">
      <c r="A333" s="291"/>
      <c r="B333" s="292"/>
      <c r="C333" s="293"/>
      <c r="D333" s="294"/>
      <c r="E333" s="295"/>
      <c r="F333" s="295"/>
      <c r="G333" s="23" t="s">
        <v>14</v>
      </c>
      <c r="H333" s="296"/>
      <c r="I333" s="283"/>
      <c r="J333" s="26" t="s">
        <v>433</v>
      </c>
      <c r="K333" s="97" t="s">
        <v>434</v>
      </c>
      <c r="L333" s="109" t="s">
        <v>435</v>
      </c>
      <c r="M333" s="132"/>
      <c r="N333" s="132"/>
    </row>
    <row r="334" spans="1:14" s="129" customFormat="1" ht="15.75">
      <c r="A334" s="255" t="s">
        <v>118</v>
      </c>
      <c r="B334" s="95"/>
      <c r="C334" s="69" t="s">
        <v>119</v>
      </c>
      <c r="D334" s="51">
        <f t="shared" ref="D334:D339" si="118">G334-2</f>
        <v>45323</v>
      </c>
      <c r="E334" s="51">
        <f t="shared" ref="E334:E339" si="119">G334-1</f>
        <v>45324</v>
      </c>
      <c r="F334" s="51">
        <f t="shared" ref="F334:F339" si="120">G334-2</f>
        <v>45323</v>
      </c>
      <c r="G334" s="51">
        <v>45325</v>
      </c>
      <c r="H334" s="256" t="s">
        <v>232</v>
      </c>
      <c r="I334" s="72">
        <v>45332</v>
      </c>
      <c r="J334" s="66">
        <f t="shared" ref="J334:J339" si="121">I334+12</f>
        <v>45344</v>
      </c>
      <c r="K334" s="183">
        <f t="shared" ref="K334:K339" si="122">I334+16</f>
        <v>45348</v>
      </c>
      <c r="L334" s="106">
        <f t="shared" ref="L334:L339" si="123">I334+20</f>
        <v>45352</v>
      </c>
      <c r="M334" s="2"/>
      <c r="N334" s="2"/>
    </row>
    <row r="335" spans="1:14" s="129" customFormat="1" ht="15.75">
      <c r="A335" s="255" t="s">
        <v>121</v>
      </c>
      <c r="B335" s="95"/>
      <c r="C335" s="69" t="s">
        <v>122</v>
      </c>
      <c r="D335" s="51">
        <f t="shared" si="118"/>
        <v>45329</v>
      </c>
      <c r="E335" s="51">
        <f t="shared" si="119"/>
        <v>45330</v>
      </c>
      <c r="F335" s="51">
        <f t="shared" si="120"/>
        <v>45329</v>
      </c>
      <c r="G335" s="51">
        <v>45331</v>
      </c>
      <c r="H335" s="256" t="s">
        <v>233</v>
      </c>
      <c r="I335" s="72">
        <v>45334</v>
      </c>
      <c r="J335" s="66">
        <f t="shared" si="121"/>
        <v>45346</v>
      </c>
      <c r="K335" s="183">
        <f t="shared" si="122"/>
        <v>45350</v>
      </c>
      <c r="L335" s="106">
        <f t="shared" si="123"/>
        <v>45354</v>
      </c>
      <c r="M335" s="2"/>
      <c r="N335" s="2"/>
    </row>
    <row r="336" spans="1:14" s="129" customFormat="1" ht="15.75">
      <c r="A336" s="105" t="s">
        <v>124</v>
      </c>
      <c r="B336" s="80"/>
      <c r="C336" s="69" t="s">
        <v>125</v>
      </c>
      <c r="D336" s="51">
        <f t="shared" si="118"/>
        <v>45336</v>
      </c>
      <c r="E336" s="51">
        <f t="shared" si="119"/>
        <v>45337</v>
      </c>
      <c r="F336" s="51">
        <f t="shared" si="120"/>
        <v>45336</v>
      </c>
      <c r="G336" s="51">
        <f>G335+7</f>
        <v>45338</v>
      </c>
      <c r="H336" s="256" t="s">
        <v>464</v>
      </c>
      <c r="I336" s="72">
        <v>45341</v>
      </c>
      <c r="J336" s="66">
        <f t="shared" si="121"/>
        <v>45353</v>
      </c>
      <c r="K336" s="183">
        <f t="shared" si="122"/>
        <v>45357</v>
      </c>
      <c r="L336" s="106">
        <f t="shared" si="123"/>
        <v>45361</v>
      </c>
      <c r="M336" s="132"/>
      <c r="N336" s="132"/>
    </row>
    <row r="337" spans="1:14" s="129" customFormat="1" ht="15.75">
      <c r="A337" s="105" t="s">
        <v>449</v>
      </c>
      <c r="B337" s="95"/>
      <c r="C337" s="69" t="s">
        <v>446</v>
      </c>
      <c r="D337" s="51">
        <f t="shared" si="118"/>
        <v>45350</v>
      </c>
      <c r="E337" s="51">
        <f t="shared" si="119"/>
        <v>45351</v>
      </c>
      <c r="F337" s="51">
        <f t="shared" si="120"/>
        <v>45350</v>
      </c>
      <c r="G337" s="51">
        <v>45352</v>
      </c>
      <c r="H337" s="256" t="s">
        <v>465</v>
      </c>
      <c r="I337" s="72">
        <v>45355</v>
      </c>
      <c r="J337" s="66">
        <f t="shared" si="121"/>
        <v>45367</v>
      </c>
      <c r="K337" s="183">
        <f t="shared" si="122"/>
        <v>45371</v>
      </c>
      <c r="L337" s="106">
        <f t="shared" si="123"/>
        <v>45375</v>
      </c>
      <c r="M337" s="132"/>
      <c r="N337" s="132"/>
    </row>
    <row r="338" spans="1:14" s="129" customFormat="1" ht="15.75">
      <c r="A338" s="105" t="s">
        <v>450</v>
      </c>
      <c r="B338" s="95"/>
      <c r="C338" s="69" t="s">
        <v>447</v>
      </c>
      <c r="D338" s="51">
        <f t="shared" si="118"/>
        <v>45357</v>
      </c>
      <c r="E338" s="51">
        <f t="shared" si="119"/>
        <v>45358</v>
      </c>
      <c r="F338" s="51">
        <f t="shared" si="120"/>
        <v>45357</v>
      </c>
      <c r="G338" s="51">
        <f>G337+7</f>
        <v>45359</v>
      </c>
      <c r="H338" s="256" t="s">
        <v>466</v>
      </c>
      <c r="I338" s="72">
        <v>45362</v>
      </c>
      <c r="J338" s="66">
        <f t="shared" si="121"/>
        <v>45374</v>
      </c>
      <c r="K338" s="183">
        <f t="shared" si="122"/>
        <v>45378</v>
      </c>
      <c r="L338" s="106">
        <f t="shared" si="123"/>
        <v>45382</v>
      </c>
      <c r="M338" s="132"/>
      <c r="N338" s="132"/>
    </row>
    <row r="339" spans="1:14" s="129" customFormat="1" ht="15.75">
      <c r="A339" s="105" t="s">
        <v>451</v>
      </c>
      <c r="B339" s="80"/>
      <c r="C339" s="69" t="s">
        <v>448</v>
      </c>
      <c r="D339" s="51">
        <f t="shared" si="118"/>
        <v>45364</v>
      </c>
      <c r="E339" s="51">
        <f t="shared" si="119"/>
        <v>45365</v>
      </c>
      <c r="F339" s="51">
        <f t="shared" si="120"/>
        <v>45364</v>
      </c>
      <c r="G339" s="51">
        <v>45366</v>
      </c>
      <c r="H339" s="256" t="s">
        <v>467</v>
      </c>
      <c r="I339" s="72">
        <v>45370</v>
      </c>
      <c r="J339" s="66">
        <f t="shared" si="121"/>
        <v>45382</v>
      </c>
      <c r="K339" s="183">
        <f t="shared" si="122"/>
        <v>45386</v>
      </c>
      <c r="L339" s="106">
        <f t="shared" si="123"/>
        <v>45390</v>
      </c>
      <c r="M339" s="132"/>
      <c r="N339" s="132"/>
    </row>
    <row r="340" spans="1:14" s="129" customFormat="1" ht="16.5" customHeight="1" thickBot="1">
      <c r="A340" s="284" t="s">
        <v>168</v>
      </c>
      <c r="B340" s="285"/>
      <c r="C340" s="285"/>
      <c r="D340" s="285"/>
      <c r="E340" s="285"/>
      <c r="F340" s="285"/>
      <c r="G340" s="285"/>
      <c r="H340" s="285"/>
      <c r="I340" s="285"/>
      <c r="J340" s="285"/>
      <c r="K340" s="285"/>
      <c r="L340" s="286"/>
      <c r="M340" s="132"/>
      <c r="N340" s="132"/>
    </row>
    <row r="341" spans="1:14">
      <c r="M341" s="132"/>
    </row>
    <row r="342" spans="1:14">
      <c r="M342" s="132"/>
    </row>
  </sheetData>
  <mergeCells count="273">
    <mergeCell ref="F4:F5"/>
    <mergeCell ref="H4:H5"/>
    <mergeCell ref="A13:J13"/>
    <mergeCell ref="A14:J14"/>
    <mergeCell ref="A15:J15"/>
    <mergeCell ref="A16:J16"/>
    <mergeCell ref="A1:A3"/>
    <mergeCell ref="A4:A5"/>
    <mergeCell ref="B4:B5"/>
    <mergeCell ref="C4:C5"/>
    <mergeCell ref="D4:D5"/>
    <mergeCell ref="E4:E5"/>
    <mergeCell ref="A31:H31"/>
    <mergeCell ref="A32:H32"/>
    <mergeCell ref="A33:H33"/>
    <mergeCell ref="A34:H34"/>
    <mergeCell ref="A35:H35"/>
    <mergeCell ref="A36:H36"/>
    <mergeCell ref="A17:J17"/>
    <mergeCell ref="A18:J18"/>
    <mergeCell ref="A20:A22"/>
    <mergeCell ref="A23:A24"/>
    <mergeCell ref="B23:B24"/>
    <mergeCell ref="C23:C24"/>
    <mergeCell ref="D23:D24"/>
    <mergeCell ref="E23:E24"/>
    <mergeCell ref="F23:F24"/>
    <mergeCell ref="A38:A40"/>
    <mergeCell ref="A41:A42"/>
    <mergeCell ref="B41:B42"/>
    <mergeCell ref="C41:C42"/>
    <mergeCell ref="D41:D42"/>
    <mergeCell ref="E41:E42"/>
    <mergeCell ref="F82:F83"/>
    <mergeCell ref="H82:H83"/>
    <mergeCell ref="B69:M69"/>
    <mergeCell ref="A70:A71"/>
    <mergeCell ref="B70:B71"/>
    <mergeCell ref="C70:C71"/>
    <mergeCell ref="D70:D71"/>
    <mergeCell ref="E70:E71"/>
    <mergeCell ref="F70:F71"/>
    <mergeCell ref="H70:H71"/>
    <mergeCell ref="I70:I71"/>
    <mergeCell ref="J70:J71"/>
    <mergeCell ref="K70:K71"/>
    <mergeCell ref="I82:I83"/>
    <mergeCell ref="J82:J83"/>
    <mergeCell ref="L70:L71"/>
    <mergeCell ref="M70:M71"/>
    <mergeCell ref="B67:M67"/>
    <mergeCell ref="A90:J90"/>
    <mergeCell ref="A92:A94"/>
    <mergeCell ref="F41:F42"/>
    <mergeCell ref="A48:H48"/>
    <mergeCell ref="A49:H49"/>
    <mergeCell ref="A50:H50"/>
    <mergeCell ref="A79:A81"/>
    <mergeCell ref="A82:A83"/>
    <mergeCell ref="B82:B83"/>
    <mergeCell ref="C82:C83"/>
    <mergeCell ref="D82:D83"/>
    <mergeCell ref="E82:E83"/>
    <mergeCell ref="A76:M76"/>
    <mergeCell ref="A77:M77"/>
    <mergeCell ref="A52:A54"/>
    <mergeCell ref="A55:A56"/>
    <mergeCell ref="B55:B56"/>
    <mergeCell ref="C55:C56"/>
    <mergeCell ref="D55:D56"/>
    <mergeCell ref="E55:E56"/>
    <mergeCell ref="F55:F56"/>
    <mergeCell ref="H55:H56"/>
    <mergeCell ref="A64:L64"/>
    <mergeCell ref="A65:L65"/>
    <mergeCell ref="H95:H96"/>
    <mergeCell ref="I95:I96"/>
    <mergeCell ref="J95:J96"/>
    <mergeCell ref="K95:K96"/>
    <mergeCell ref="L95:L96"/>
    <mergeCell ref="A103:L103"/>
    <mergeCell ref="A95:A96"/>
    <mergeCell ref="B95:B96"/>
    <mergeCell ref="C95:C96"/>
    <mergeCell ref="D95:D96"/>
    <mergeCell ref="E95:E96"/>
    <mergeCell ref="F95:F96"/>
    <mergeCell ref="F108:F109"/>
    <mergeCell ref="H108:H109"/>
    <mergeCell ref="I108:I109"/>
    <mergeCell ref="J108:J109"/>
    <mergeCell ref="A116:J116"/>
    <mergeCell ref="A118:A120"/>
    <mergeCell ref="A105:A107"/>
    <mergeCell ref="A108:A109"/>
    <mergeCell ref="B108:B109"/>
    <mergeCell ref="C108:C109"/>
    <mergeCell ref="D108:D109"/>
    <mergeCell ref="E108:E109"/>
    <mergeCell ref="A131:A133"/>
    <mergeCell ref="A134:A135"/>
    <mergeCell ref="B134:B135"/>
    <mergeCell ref="C134:C135"/>
    <mergeCell ref="D134:D135"/>
    <mergeCell ref="E134:E135"/>
    <mergeCell ref="F134:F135"/>
    <mergeCell ref="H134:H135"/>
    <mergeCell ref="H121:H122"/>
    <mergeCell ref="A129:J129"/>
    <mergeCell ref="A121:A122"/>
    <mergeCell ref="B121:B122"/>
    <mergeCell ref="C121:C122"/>
    <mergeCell ref="D121:D122"/>
    <mergeCell ref="E121:E122"/>
    <mergeCell ref="F121:F122"/>
    <mergeCell ref="A141:L141"/>
    <mergeCell ref="A142:L142"/>
    <mergeCell ref="A143:L143"/>
    <mergeCell ref="A145:A147"/>
    <mergeCell ref="A148:A149"/>
    <mergeCell ref="B148:B149"/>
    <mergeCell ref="C148:C149"/>
    <mergeCell ref="D148:D149"/>
    <mergeCell ref="E148:E149"/>
    <mergeCell ref="F148:F149"/>
    <mergeCell ref="H148:H149"/>
    <mergeCell ref="I148:I149"/>
    <mergeCell ref="A156:O156"/>
    <mergeCell ref="A158:A160"/>
    <mergeCell ref="A161:A162"/>
    <mergeCell ref="B161:B162"/>
    <mergeCell ref="C161:C162"/>
    <mergeCell ref="D161:D162"/>
    <mergeCell ref="E161:E162"/>
    <mergeCell ref="F161:F162"/>
    <mergeCell ref="A175:A176"/>
    <mergeCell ref="B175:B176"/>
    <mergeCell ref="C175:C176"/>
    <mergeCell ref="D175:D176"/>
    <mergeCell ref="E175:E176"/>
    <mergeCell ref="F175:F176"/>
    <mergeCell ref="I161:I162"/>
    <mergeCell ref="A169:N169"/>
    <mergeCell ref="A170:N170"/>
    <mergeCell ref="A172:A174"/>
    <mergeCell ref="B172:I172"/>
    <mergeCell ref="B173:I173"/>
    <mergeCell ref="B174:I174"/>
    <mergeCell ref="A181:I181"/>
    <mergeCell ref="A182:I182"/>
    <mergeCell ref="A183:I183"/>
    <mergeCell ref="A185:A187"/>
    <mergeCell ref="A188:A189"/>
    <mergeCell ref="B188:B189"/>
    <mergeCell ref="C188:C189"/>
    <mergeCell ref="D188:D189"/>
    <mergeCell ref="E188:E189"/>
    <mergeCell ref="F188:F189"/>
    <mergeCell ref="A195:K195"/>
    <mergeCell ref="A196:K196"/>
    <mergeCell ref="A197:K197"/>
    <mergeCell ref="A200:A202"/>
    <mergeCell ref="A203:A204"/>
    <mergeCell ref="B203:B204"/>
    <mergeCell ref="C203:C204"/>
    <mergeCell ref="D203:D204"/>
    <mergeCell ref="E203:E204"/>
    <mergeCell ref="F203:F204"/>
    <mergeCell ref="A216:A217"/>
    <mergeCell ref="B216:B217"/>
    <mergeCell ref="C216:C217"/>
    <mergeCell ref="D216:D217"/>
    <mergeCell ref="E216:E217"/>
    <mergeCell ref="F216:F217"/>
    <mergeCell ref="H203:H204"/>
    <mergeCell ref="A211:I211"/>
    <mergeCell ref="A213:A215"/>
    <mergeCell ref="B213:J213"/>
    <mergeCell ref="B214:J214"/>
    <mergeCell ref="B215:J215"/>
    <mergeCell ref="A224:J224"/>
    <mergeCell ref="A226:A228"/>
    <mergeCell ref="A229:A230"/>
    <mergeCell ref="B229:B230"/>
    <mergeCell ref="C229:C230"/>
    <mergeCell ref="D229:D230"/>
    <mergeCell ref="E229:E230"/>
    <mergeCell ref="F229:F230"/>
    <mergeCell ref="H229:L229"/>
    <mergeCell ref="A237:L237"/>
    <mergeCell ref="A239:A241"/>
    <mergeCell ref="B239:L239"/>
    <mergeCell ref="B240:L240"/>
    <mergeCell ref="B241:L241"/>
    <mergeCell ref="A242:A243"/>
    <mergeCell ref="B242:B243"/>
    <mergeCell ref="C242:C243"/>
    <mergeCell ref="D242:D243"/>
    <mergeCell ref="E242:E243"/>
    <mergeCell ref="F242:F243"/>
    <mergeCell ref="H242:H243"/>
    <mergeCell ref="A250:L250"/>
    <mergeCell ref="A252:A254"/>
    <mergeCell ref="A255:A256"/>
    <mergeCell ref="B255:B256"/>
    <mergeCell ref="C255:C256"/>
    <mergeCell ref="D255:D256"/>
    <mergeCell ref="E255:E256"/>
    <mergeCell ref="F255:F256"/>
    <mergeCell ref="H255:I255"/>
    <mergeCell ref="A263:I263"/>
    <mergeCell ref="A265:A267"/>
    <mergeCell ref="A268:A269"/>
    <mergeCell ref="B268:B269"/>
    <mergeCell ref="C268:C269"/>
    <mergeCell ref="D268:D269"/>
    <mergeCell ref="E268:E269"/>
    <mergeCell ref="F268:F269"/>
    <mergeCell ref="H268:H269"/>
    <mergeCell ref="A276:I276"/>
    <mergeCell ref="A278:A280"/>
    <mergeCell ref="B278:I278"/>
    <mergeCell ref="B279:I279"/>
    <mergeCell ref="B280:I280"/>
    <mergeCell ref="A281:A282"/>
    <mergeCell ref="B281:B282"/>
    <mergeCell ref="C281:C282"/>
    <mergeCell ref="D281:D282"/>
    <mergeCell ref="E281:E282"/>
    <mergeCell ref="F281:F282"/>
    <mergeCell ref="H281:H282"/>
    <mergeCell ref="A289:I289"/>
    <mergeCell ref="A290:I290"/>
    <mergeCell ref="A292:A294"/>
    <mergeCell ref="A295:A296"/>
    <mergeCell ref="B295:B296"/>
    <mergeCell ref="C295:C296"/>
    <mergeCell ref="D295:D296"/>
    <mergeCell ref="E295:E296"/>
    <mergeCell ref="F295:F296"/>
    <mergeCell ref="A301:H301"/>
    <mergeCell ref="A303:A305"/>
    <mergeCell ref="A306:A307"/>
    <mergeCell ref="B306:B307"/>
    <mergeCell ref="C306:C307"/>
    <mergeCell ref="D306:D307"/>
    <mergeCell ref="E306:E307"/>
    <mergeCell ref="F306:F307"/>
    <mergeCell ref="H306:H307"/>
    <mergeCell ref="A67:A69"/>
    <mergeCell ref="B68:M68"/>
    <mergeCell ref="I332:I333"/>
    <mergeCell ref="A340:L340"/>
    <mergeCell ref="I319:I320"/>
    <mergeCell ref="A327:M327"/>
    <mergeCell ref="A329:A331"/>
    <mergeCell ref="A332:A333"/>
    <mergeCell ref="B332:B333"/>
    <mergeCell ref="C332:C333"/>
    <mergeCell ref="D332:D333"/>
    <mergeCell ref="E332:E333"/>
    <mergeCell ref="F332:F333"/>
    <mergeCell ref="H332:H333"/>
    <mergeCell ref="I306:I307"/>
    <mergeCell ref="A314:M314"/>
    <mergeCell ref="A316:A318"/>
    <mergeCell ref="A319:A320"/>
    <mergeCell ref="B319:B320"/>
    <mergeCell ref="C319:C320"/>
    <mergeCell ref="D319:D320"/>
    <mergeCell ref="E319:E320"/>
    <mergeCell ref="F319:F320"/>
    <mergeCell ref="H319:H320"/>
  </mergeCells>
  <phoneticPr fontId="41" type="noConversion"/>
  <hyperlinks>
    <hyperlink ref="K116:S116" r:id="rId1" display="业务  Joy：TEL:0592-2687213          EMAIL:ye.joy@cn.zim.com"/>
    <hyperlink ref="K103:S103" r:id="rId2" display="业务  Joy：TEL:0592-2687213          EMAIL:ye.joy@cn.zim.com"/>
    <hyperlink ref="J266:N266" r:id="rId3" display="业务  黄先生　TEL:2687217 MOBILE:13906028606     EMAIL:  huang.byron@cn.zim.com"/>
    <hyperlink ref="K90:S90" r:id="rId4" display="业务  Joy：TEL:0592-2687213          EMAIL:ye.joy@cn.zim.com"/>
    <hyperlink ref="J252:O252" r:id="rId5" display="业务  黄先生　TEL:2687217 MOBILE:13906028606     EMAIL:  huang.byron@cn.zim.com"/>
  </hyperlinks>
  <pageMargins left="0.7" right="0.7" top="0.75" bottom="0.75" header="0.3" footer="0.3"/>
  <pageSetup paperSize="9" orientation="portrait" horizontalDpi="4294967295" verticalDpi="4294967295" r:id="rId6"/>
  <ignoredErrors>
    <ignoredError sqref="B110:B11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36"/>
  <sheetViews>
    <sheetView topLeftCell="A3" workbookViewId="0">
      <selection activeCell="G25" sqref="G25"/>
    </sheetView>
  </sheetViews>
  <sheetFormatPr defaultRowHeight="15"/>
  <cols>
    <col min="1" max="1" width="24.42578125" customWidth="1"/>
    <col min="2" max="2" width="12.140625" customWidth="1"/>
    <col min="3" max="3" width="7.5703125" customWidth="1"/>
    <col min="5" max="5" width="5.7109375" customWidth="1"/>
    <col min="6" max="6" width="24.5703125" customWidth="1"/>
    <col min="7" max="7" width="20.7109375" customWidth="1"/>
    <col min="8" max="8" width="8.140625" customWidth="1"/>
  </cols>
  <sheetData>
    <row r="1" spans="1:9">
      <c r="A1" s="12" t="s">
        <v>239</v>
      </c>
      <c r="B1" s="12" t="s">
        <v>240</v>
      </c>
      <c r="C1" s="12" t="s">
        <v>241</v>
      </c>
      <c r="D1" s="12" t="s">
        <v>242</v>
      </c>
      <c r="F1" s="12" t="s">
        <v>239</v>
      </c>
      <c r="G1" s="12" t="s">
        <v>240</v>
      </c>
      <c r="H1" s="12" t="s">
        <v>241</v>
      </c>
      <c r="I1" s="12" t="s">
        <v>242</v>
      </c>
    </row>
    <row r="2" spans="1:9" ht="15.75">
      <c r="A2" s="40" t="s">
        <v>364</v>
      </c>
      <c r="B2" s="40" t="s">
        <v>243</v>
      </c>
      <c r="C2" s="40" t="s">
        <v>244</v>
      </c>
      <c r="D2" s="40" t="s">
        <v>38</v>
      </c>
      <c r="F2" s="40" t="s">
        <v>385</v>
      </c>
      <c r="G2" s="40" t="s">
        <v>276</v>
      </c>
      <c r="H2" s="40" t="s">
        <v>277</v>
      </c>
      <c r="I2" s="40" t="s">
        <v>55</v>
      </c>
    </row>
    <row r="3" spans="1:9" ht="15.75">
      <c r="A3" s="40" t="s">
        <v>365</v>
      </c>
      <c r="B3" s="40" t="s">
        <v>245</v>
      </c>
      <c r="C3" s="40" t="s">
        <v>246</v>
      </c>
      <c r="D3" s="40" t="s">
        <v>38</v>
      </c>
      <c r="F3" s="40" t="s">
        <v>384</v>
      </c>
      <c r="G3" s="40" t="s">
        <v>278</v>
      </c>
      <c r="H3" s="40" t="s">
        <v>279</v>
      </c>
      <c r="I3" s="40" t="s">
        <v>55</v>
      </c>
    </row>
    <row r="4" spans="1:9" ht="15.75">
      <c r="A4" s="40" t="s">
        <v>366</v>
      </c>
      <c r="B4" s="40" t="s">
        <v>247</v>
      </c>
      <c r="C4" s="40" t="s">
        <v>248</v>
      </c>
      <c r="D4" s="40" t="s">
        <v>38</v>
      </c>
      <c r="F4" s="40" t="s">
        <v>383</v>
      </c>
      <c r="G4" s="40" t="s">
        <v>280</v>
      </c>
      <c r="H4" s="40" t="s">
        <v>281</v>
      </c>
      <c r="I4" s="40" t="s">
        <v>55</v>
      </c>
    </row>
    <row r="5" spans="1:9" ht="15.75">
      <c r="A5" s="40" t="s">
        <v>367</v>
      </c>
      <c r="B5" s="40" t="s">
        <v>53</v>
      </c>
      <c r="C5" s="40" t="s">
        <v>249</v>
      </c>
      <c r="D5" s="40" t="s">
        <v>38</v>
      </c>
      <c r="F5" s="40" t="s">
        <v>386</v>
      </c>
      <c r="G5" s="40" t="s">
        <v>282</v>
      </c>
      <c r="H5" s="40" t="s">
        <v>283</v>
      </c>
      <c r="I5" s="40" t="s">
        <v>55</v>
      </c>
    </row>
    <row r="6" spans="1:9" ht="15.75">
      <c r="A6" s="40" t="s">
        <v>368</v>
      </c>
      <c r="B6" s="40" t="s">
        <v>250</v>
      </c>
      <c r="C6" s="40" t="s">
        <v>251</v>
      </c>
      <c r="D6" s="40" t="s">
        <v>38</v>
      </c>
      <c r="F6" s="40" t="s">
        <v>340</v>
      </c>
      <c r="G6" s="40" t="s">
        <v>284</v>
      </c>
      <c r="H6" s="40" t="s">
        <v>285</v>
      </c>
      <c r="I6" s="40" t="s">
        <v>55</v>
      </c>
    </row>
    <row r="7" spans="1:9" ht="15.75">
      <c r="A7" s="40" t="s">
        <v>369</v>
      </c>
      <c r="B7" s="40" t="s">
        <v>252</v>
      </c>
      <c r="C7" s="40" t="s">
        <v>253</v>
      </c>
      <c r="D7" s="40" t="s">
        <v>38</v>
      </c>
      <c r="F7" s="40" t="s">
        <v>387</v>
      </c>
      <c r="G7" s="40" t="s">
        <v>52</v>
      </c>
      <c r="H7" s="40" t="s">
        <v>286</v>
      </c>
      <c r="I7" s="40" t="s">
        <v>55</v>
      </c>
    </row>
    <row r="8" spans="1:9" ht="15.75">
      <c r="A8" s="40" t="s">
        <v>370</v>
      </c>
      <c r="B8" s="40" t="s">
        <v>254</v>
      </c>
      <c r="C8" s="40" t="s">
        <v>255</v>
      </c>
      <c r="D8" s="40" t="s">
        <v>38</v>
      </c>
      <c r="F8" s="40" t="s">
        <v>388</v>
      </c>
      <c r="G8" s="40" t="s">
        <v>287</v>
      </c>
      <c r="H8" s="40" t="s">
        <v>288</v>
      </c>
      <c r="I8" s="40" t="s">
        <v>55</v>
      </c>
    </row>
    <row r="9" spans="1:9" ht="15.75">
      <c r="A9" s="40" t="s">
        <v>371</v>
      </c>
      <c r="B9" s="40" t="s">
        <v>256</v>
      </c>
      <c r="C9" s="40" t="s">
        <v>257</v>
      </c>
      <c r="D9" s="40" t="s">
        <v>38</v>
      </c>
      <c r="F9" s="40" t="s">
        <v>354</v>
      </c>
      <c r="G9" s="40" t="s">
        <v>289</v>
      </c>
      <c r="H9" s="40" t="s">
        <v>290</v>
      </c>
      <c r="I9" s="40" t="s">
        <v>55</v>
      </c>
    </row>
    <row r="10" spans="1:9" ht="15.75">
      <c r="A10" s="40" t="s">
        <v>372</v>
      </c>
      <c r="B10" s="40" t="s">
        <v>258</v>
      </c>
      <c r="C10" s="40" t="s">
        <v>259</v>
      </c>
      <c r="D10" s="40" t="s">
        <v>38</v>
      </c>
      <c r="F10" s="40" t="s">
        <v>389</v>
      </c>
      <c r="G10" s="40" t="s">
        <v>291</v>
      </c>
      <c r="H10" s="40" t="s">
        <v>292</v>
      </c>
      <c r="I10" s="40" t="s">
        <v>55</v>
      </c>
    </row>
    <row r="11" spans="1:9" ht="15.75">
      <c r="A11" s="40" t="s">
        <v>373</v>
      </c>
      <c r="B11" s="40" t="s">
        <v>48</v>
      </c>
      <c r="C11" s="40" t="s">
        <v>260</v>
      </c>
      <c r="D11" s="40" t="s">
        <v>38</v>
      </c>
      <c r="F11" s="40" t="s">
        <v>390</v>
      </c>
      <c r="G11" s="41" t="s">
        <v>346</v>
      </c>
      <c r="H11" s="40" t="s">
        <v>293</v>
      </c>
      <c r="I11" s="40" t="s">
        <v>55</v>
      </c>
    </row>
    <row r="12" spans="1:9" ht="15.75">
      <c r="A12" s="40" t="s">
        <v>374</v>
      </c>
      <c r="B12" s="41" t="s">
        <v>347</v>
      </c>
      <c r="C12" s="40" t="s">
        <v>261</v>
      </c>
      <c r="D12" s="40" t="s">
        <v>38</v>
      </c>
      <c r="F12" s="40" t="s">
        <v>391</v>
      </c>
      <c r="G12" s="40" t="s">
        <v>62</v>
      </c>
      <c r="H12" s="40" t="s">
        <v>294</v>
      </c>
      <c r="I12" s="40" t="s">
        <v>55</v>
      </c>
    </row>
    <row r="13" spans="1:9" ht="15.75">
      <c r="A13" s="40" t="s">
        <v>375</v>
      </c>
      <c r="B13" s="40" t="s">
        <v>49</v>
      </c>
      <c r="C13" s="40" t="s">
        <v>262</v>
      </c>
      <c r="D13" s="40" t="s">
        <v>38</v>
      </c>
      <c r="F13" s="40" t="s">
        <v>375</v>
      </c>
      <c r="G13" s="40" t="s">
        <v>295</v>
      </c>
      <c r="H13" s="40" t="s">
        <v>296</v>
      </c>
      <c r="I13" s="40" t="s">
        <v>55</v>
      </c>
    </row>
    <row r="14" spans="1:9" ht="15.75">
      <c r="A14" s="40" t="s">
        <v>376</v>
      </c>
      <c r="B14" s="40" t="s">
        <v>50</v>
      </c>
      <c r="C14" s="40" t="s">
        <v>263</v>
      </c>
      <c r="D14" s="40" t="s">
        <v>38</v>
      </c>
      <c r="F14" s="40" t="s">
        <v>348</v>
      </c>
      <c r="G14" s="40" t="s">
        <v>297</v>
      </c>
      <c r="H14" s="40" t="s">
        <v>298</v>
      </c>
      <c r="I14" s="40" t="s">
        <v>55</v>
      </c>
    </row>
    <row r="15" spans="1:9" ht="15.75">
      <c r="A15" s="40" t="s">
        <v>377</v>
      </c>
      <c r="B15" s="40" t="s">
        <v>264</v>
      </c>
      <c r="C15" s="40" t="s">
        <v>265</v>
      </c>
      <c r="D15" s="40" t="s">
        <v>38</v>
      </c>
      <c r="F15" s="40" t="s">
        <v>320</v>
      </c>
      <c r="G15" s="40" t="s">
        <v>299</v>
      </c>
      <c r="H15" s="40" t="s">
        <v>300</v>
      </c>
      <c r="I15" s="40" t="s">
        <v>55</v>
      </c>
    </row>
    <row r="16" spans="1:9" ht="15.75">
      <c r="A16" s="40" t="s">
        <v>378</v>
      </c>
      <c r="B16" s="40" t="s">
        <v>266</v>
      </c>
      <c r="C16" s="40" t="s">
        <v>267</v>
      </c>
      <c r="D16" s="40" t="s">
        <v>38</v>
      </c>
      <c r="F16" s="40" t="s">
        <v>392</v>
      </c>
      <c r="G16" s="40" t="s">
        <v>301</v>
      </c>
      <c r="H16" s="40" t="s">
        <v>302</v>
      </c>
      <c r="I16" s="40" t="s">
        <v>55</v>
      </c>
    </row>
    <row r="17" spans="1:9" ht="15.75">
      <c r="A17" s="40" t="s">
        <v>365</v>
      </c>
      <c r="B17" s="40" t="s">
        <v>51</v>
      </c>
      <c r="C17" s="40" t="s">
        <v>246</v>
      </c>
      <c r="D17" s="40" t="s">
        <v>38</v>
      </c>
      <c r="F17" s="40" t="s">
        <v>393</v>
      </c>
      <c r="G17" s="40" t="s">
        <v>303</v>
      </c>
      <c r="H17" s="40" t="s">
        <v>304</v>
      </c>
      <c r="I17" s="40" t="s">
        <v>55</v>
      </c>
    </row>
    <row r="18" spans="1:9" ht="15.75">
      <c r="A18" s="40" t="s">
        <v>379</v>
      </c>
      <c r="B18" s="40" t="s">
        <v>268</v>
      </c>
      <c r="C18" s="40" t="s">
        <v>269</v>
      </c>
      <c r="D18" s="40" t="s">
        <v>38</v>
      </c>
      <c r="F18" s="40" t="s">
        <v>394</v>
      </c>
      <c r="G18" s="40" t="s">
        <v>305</v>
      </c>
      <c r="H18" s="40" t="s">
        <v>306</v>
      </c>
      <c r="I18" s="40" t="s">
        <v>55</v>
      </c>
    </row>
    <row r="19" spans="1:9" ht="15.75">
      <c r="A19" s="40" t="s">
        <v>380</v>
      </c>
      <c r="B19" s="40" t="s">
        <v>270</v>
      </c>
      <c r="C19" s="40" t="s">
        <v>271</v>
      </c>
      <c r="D19" s="40" t="s">
        <v>38</v>
      </c>
      <c r="F19" s="40" t="s">
        <v>395</v>
      </c>
      <c r="G19" s="41" t="s">
        <v>345</v>
      </c>
      <c r="H19" s="40" t="s">
        <v>307</v>
      </c>
      <c r="I19" s="40" t="s">
        <v>55</v>
      </c>
    </row>
    <row r="20" spans="1:9" ht="15.75">
      <c r="A20" s="40" t="s">
        <v>381</v>
      </c>
      <c r="B20" s="40" t="s">
        <v>272</v>
      </c>
      <c r="C20" s="40" t="s">
        <v>273</v>
      </c>
      <c r="D20" s="40" t="s">
        <v>38</v>
      </c>
      <c r="F20" s="40" t="s">
        <v>396</v>
      </c>
      <c r="G20" s="40" t="s">
        <v>308</v>
      </c>
      <c r="H20" s="40" t="s">
        <v>309</v>
      </c>
      <c r="I20" s="40" t="s">
        <v>55</v>
      </c>
    </row>
    <row r="21" spans="1:9" ht="15.75">
      <c r="A21" s="40" t="s">
        <v>382</v>
      </c>
      <c r="B21" s="40" t="s">
        <v>274</v>
      </c>
      <c r="C21" s="40" t="s">
        <v>275</v>
      </c>
      <c r="D21" s="40" t="s">
        <v>38</v>
      </c>
      <c r="F21" s="40" t="s">
        <v>397</v>
      </c>
      <c r="G21" s="40" t="s">
        <v>310</v>
      </c>
      <c r="H21" s="40" t="s">
        <v>311</v>
      </c>
      <c r="I21" s="40" t="s">
        <v>55</v>
      </c>
    </row>
    <row r="22" spans="1:9" ht="15.75">
      <c r="A22" s="93" t="s">
        <v>354</v>
      </c>
      <c r="B22" s="40" t="s">
        <v>289</v>
      </c>
      <c r="C22" s="40" t="s">
        <v>352</v>
      </c>
      <c r="D22" s="40" t="s">
        <v>38</v>
      </c>
      <c r="F22" s="40" t="s">
        <v>398</v>
      </c>
      <c r="G22" s="40" t="s">
        <v>69</v>
      </c>
      <c r="H22" s="40" t="s">
        <v>312</v>
      </c>
      <c r="I22" s="40" t="s">
        <v>55</v>
      </c>
    </row>
    <row r="23" spans="1:9" ht="15.75">
      <c r="A23" s="93" t="s">
        <v>355</v>
      </c>
      <c r="B23" s="41" t="s">
        <v>351</v>
      </c>
      <c r="C23" s="40" t="s">
        <v>353</v>
      </c>
      <c r="D23" s="40" t="s">
        <v>38</v>
      </c>
      <c r="F23" s="40" t="s">
        <v>399</v>
      </c>
      <c r="G23" s="40" t="s">
        <v>70</v>
      </c>
      <c r="H23" s="40" t="s">
        <v>313</v>
      </c>
      <c r="I23" s="40" t="s">
        <v>55</v>
      </c>
    </row>
    <row r="24" spans="1:9" ht="15.75">
      <c r="A24" s="40"/>
      <c r="B24" s="40"/>
      <c r="C24" s="40"/>
      <c r="D24" s="40"/>
      <c r="F24" s="40" t="s">
        <v>314</v>
      </c>
      <c r="G24" s="40" t="s">
        <v>315</v>
      </c>
      <c r="H24" s="40" t="s">
        <v>316</v>
      </c>
      <c r="I24" s="40" t="s">
        <v>55</v>
      </c>
    </row>
    <row r="25" spans="1:9" ht="15.75">
      <c r="F25" s="40" t="s">
        <v>317</v>
      </c>
      <c r="G25" s="40">
        <v>9260457</v>
      </c>
      <c r="H25" s="40" t="s">
        <v>319</v>
      </c>
      <c r="I25" s="40" t="s">
        <v>55</v>
      </c>
    </row>
    <row r="26" spans="1:9" ht="15.75">
      <c r="A26" s="12" t="s">
        <v>239</v>
      </c>
      <c r="B26" s="12" t="s">
        <v>240</v>
      </c>
      <c r="C26" s="12" t="s">
        <v>241</v>
      </c>
      <c r="D26" s="12" t="s">
        <v>242</v>
      </c>
      <c r="F26" s="40" t="s">
        <v>320</v>
      </c>
      <c r="G26" s="40" t="s">
        <v>299</v>
      </c>
      <c r="H26" s="40" t="s">
        <v>321</v>
      </c>
      <c r="I26" s="40" t="s">
        <v>55</v>
      </c>
    </row>
    <row r="27" spans="1:9" ht="15.75">
      <c r="A27" s="40" t="s">
        <v>360</v>
      </c>
      <c r="B27" s="40" t="s">
        <v>92</v>
      </c>
      <c r="C27" s="40" t="s">
        <v>362</v>
      </c>
      <c r="D27" s="40" t="s">
        <v>90</v>
      </c>
      <c r="F27" s="40" t="s">
        <v>322</v>
      </c>
      <c r="G27" s="40" t="s">
        <v>63</v>
      </c>
      <c r="H27" s="40" t="s">
        <v>323</v>
      </c>
      <c r="I27" s="40" t="s">
        <v>55</v>
      </c>
    </row>
    <row r="28" spans="1:9" ht="15.75">
      <c r="A28" s="40" t="s">
        <v>361</v>
      </c>
      <c r="B28" s="40" t="s">
        <v>92</v>
      </c>
      <c r="C28" s="40" t="s">
        <v>363</v>
      </c>
      <c r="D28" s="40" t="s">
        <v>90</v>
      </c>
      <c r="F28" s="40" t="s">
        <v>324</v>
      </c>
      <c r="G28" s="40" t="s">
        <v>64</v>
      </c>
      <c r="H28" s="40" t="s">
        <v>325</v>
      </c>
      <c r="I28" s="40" t="s">
        <v>55</v>
      </c>
    </row>
    <row r="29" spans="1:9" ht="15.75">
      <c r="A29" s="40"/>
      <c r="B29" s="40"/>
      <c r="C29" s="40"/>
      <c r="D29" s="40"/>
      <c r="F29" s="40" t="s">
        <v>400</v>
      </c>
      <c r="G29" s="40" t="s">
        <v>66</v>
      </c>
      <c r="H29" s="40" t="s">
        <v>326</v>
      </c>
      <c r="I29" s="40" t="s">
        <v>55</v>
      </c>
    </row>
    <row r="30" spans="1:9" ht="15.75">
      <c r="A30" s="40"/>
      <c r="B30" s="40"/>
      <c r="C30" s="40"/>
      <c r="D30" s="40"/>
      <c r="F30" s="40" t="s">
        <v>340</v>
      </c>
      <c r="G30" s="40" t="s">
        <v>284</v>
      </c>
      <c r="H30" s="40" t="s">
        <v>341</v>
      </c>
      <c r="I30" s="40" t="s">
        <v>55</v>
      </c>
    </row>
    <row r="31" spans="1:9" ht="15.75">
      <c r="F31" s="40" t="s">
        <v>343</v>
      </c>
      <c r="G31" s="40" t="s">
        <v>342</v>
      </c>
      <c r="H31" s="40" t="s">
        <v>344</v>
      </c>
      <c r="I31" s="40" t="s">
        <v>55</v>
      </c>
    </row>
    <row r="32" spans="1:9" ht="15.75">
      <c r="A32" s="189" t="s">
        <v>327</v>
      </c>
      <c r="F32" s="40"/>
      <c r="G32" s="40"/>
      <c r="H32" s="40"/>
      <c r="I32" s="40"/>
    </row>
    <row r="33" spans="1:1">
      <c r="A33" s="11" t="s">
        <v>328</v>
      </c>
    </row>
    <row r="34" spans="1:1">
      <c r="A34" s="11" t="s">
        <v>329</v>
      </c>
    </row>
    <row r="35" spans="1:1">
      <c r="A35" s="11" t="s">
        <v>330</v>
      </c>
    </row>
    <row r="36" spans="1:1">
      <c r="A36" s="11" t="s">
        <v>331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4C203E08925545B5707B30A9C6865C" ma:contentTypeVersion="18" ma:contentTypeDescription="Create a new document." ma:contentTypeScope="" ma:versionID="0c42d743490593a99e537b7033132766">
  <xsd:schema xmlns:xsd="http://www.w3.org/2001/XMLSchema" xmlns:xs="http://www.w3.org/2001/XMLSchema" xmlns:p="http://schemas.microsoft.com/office/2006/metadata/properties" xmlns:ns2="482d0f04-9721-480e-a029-a91b4391d668" xmlns:ns3="b1f73714-b184-45b6-91f3-42294b9089fd" targetNamespace="http://schemas.microsoft.com/office/2006/metadata/properties" ma:root="true" ma:fieldsID="318cdce98d24b1cfcea63e58e44d5177" ns2:_="" ns3:_="">
    <xsd:import namespace="482d0f04-9721-480e-a029-a91b4391d668"/>
    <xsd:import namespace="b1f73714-b184-45b6-91f3-42294b9089f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2d0f04-9721-480e-a029-a91b4391d66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4e62e44-48b4-4cc1-a880-ff3312d27cb8}" ma:internalName="TaxCatchAll" ma:showField="CatchAllData" ma:web="482d0f04-9721-480e-a029-a91b4391d66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f73714-b184-45b6-91f3-42294b9089f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e0278df-49fc-4173-a563-d71969f45818"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82d0f04-9721-480e-a029-a91b4391d668" xsi:nil="true"/>
    <lcf76f155ced4ddcb4097134ff3c332f xmlns="b1f73714-b184-45b6-91f3-42294b9089fd">
      <Terms xmlns="http://schemas.microsoft.com/office/infopath/2007/PartnerControls"/>
    </lcf76f155ced4ddcb4097134ff3c332f>
    <SharedWithUsers xmlns="482d0f04-9721-480e-a029-a91b4391d668">
      <UserInfo>
        <DisplayName>Huang Ivy</DisplayName>
        <AccountId>32</AccountId>
        <AccountType/>
      </UserInfo>
    </SharedWithUsers>
  </documentManagement>
</p:properties>
</file>

<file path=customXml/itemProps1.xml><?xml version="1.0" encoding="utf-8"?>
<ds:datastoreItem xmlns:ds="http://schemas.openxmlformats.org/officeDocument/2006/customXml" ds:itemID="{5735E5DF-DF08-430A-A207-ACE9A26617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2d0f04-9721-480e-a029-a91b4391d668"/>
    <ds:schemaRef ds:uri="b1f73714-b184-45b6-91f3-42294b9089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4EF5B3-74B8-4BA1-AC3A-7A2B05A9D2D6}">
  <ds:schemaRefs>
    <ds:schemaRef ds:uri="http://schemas.microsoft.com/sharepoint/v3/contenttype/forms"/>
  </ds:schemaRefs>
</ds:datastoreItem>
</file>

<file path=customXml/itemProps3.xml><?xml version="1.0" encoding="utf-8"?>
<ds:datastoreItem xmlns:ds="http://schemas.openxmlformats.org/officeDocument/2006/customXml" ds:itemID="{9E02FDF9-C04A-43CA-91D4-785258CE2775}">
  <ds:schemaRefs>
    <ds:schemaRef ds:uri="http://schemas.openxmlformats.org/package/2006/metadata/core-properties"/>
    <ds:schemaRef ds:uri="http://purl.org/dc/dcmitype/"/>
    <ds:schemaRef ds:uri="http://purl.org/dc/terms/"/>
    <ds:schemaRef ds:uri="http://schemas.microsoft.com/office/2006/metadata/properties"/>
    <ds:schemaRef ds:uri="http://schemas.microsoft.com/office/infopath/2007/PartnerControls"/>
    <ds:schemaRef ds:uri="http://schemas.microsoft.com/office/2006/documentManagement/types"/>
    <ds:schemaRef ds:uri="482d0f04-9721-480e-a029-a91b4391d668"/>
    <ds:schemaRef ds:uri="http://purl.org/dc/elements/1.1/"/>
    <ds:schemaRef ds:uri="b1f73714-b184-45b6-91f3-42294b9089f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FUZ-XIA</vt:lpstr>
      <vt:lpstr>FEB</vt:lpstr>
      <vt:lpstr>V CODE</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2015-06-05T18:17:20Z</dcterms:created>
  <dcterms:modified xsi:type="dcterms:W3CDTF">2024-01-17T06:36:59Z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0x010100364C203E08925545B5707B30A9C6865C</vt:lpwstr>
  </property>
  <property fmtid="{D5CDD505-2E9C-101B-9397-08002B2CF9AE}" pid="3" name="MediaServiceImageTags">
    <vt:lpwstr/>
  </property>
</Properties>
</file>